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tistics\2021-2025\2024\"/>
    </mc:Choice>
  </mc:AlternateContent>
  <xr:revisionPtr revIDLastSave="0" documentId="8_{EFB9B3C9-53C9-4B64-B2D2-FF85264A481E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Dairy Dom Imp Custom" sheetId="1" r:id="rId1"/>
    <sheet name="Dairy Export" sheetId="2" r:id="rId2"/>
    <sheet name="Beef Dom Import" sheetId="3" r:id="rId3"/>
    <sheet name="Beef Export" sheetId="4" r:id="rId4"/>
    <sheet name="Beef Custom" sheetId="5" r:id="rId5"/>
  </sheets>
  <definedNames>
    <definedName name="_xlnm.Print_Area" localSheetId="4">'Beef Custom'!$A$1:$H$53</definedName>
    <definedName name="_xlnm.Print_Area" localSheetId="0">'Dairy Dom Imp Custom'!$A$1:$G$58</definedName>
    <definedName name="_xlnm.Print_Area">'Dairy Dom Imp Custom'!$A$1:$G$57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5" l="1"/>
  <c r="G10" i="3"/>
  <c r="G36" i="5"/>
  <c r="E41" i="5"/>
  <c r="E42" i="5" s="1"/>
  <c r="G26" i="5"/>
  <c r="G25" i="5"/>
  <c r="G38" i="5"/>
  <c r="G37" i="5"/>
  <c r="C41" i="5"/>
  <c r="G9" i="4"/>
  <c r="E24" i="4"/>
  <c r="E25" i="4" s="1"/>
  <c r="G23" i="4"/>
  <c r="C24" i="4"/>
  <c r="G45" i="3"/>
  <c r="G46" i="3"/>
  <c r="E47" i="3"/>
  <c r="E48" i="3" s="1"/>
  <c r="C47" i="3"/>
  <c r="G12" i="3"/>
  <c r="E29" i="3"/>
  <c r="E30" i="3" s="1"/>
  <c r="G21" i="3"/>
  <c r="G28" i="3"/>
  <c r="G27" i="3"/>
  <c r="G26" i="3"/>
  <c r="C29" i="3"/>
  <c r="E15" i="2"/>
  <c r="E16" i="2" s="1"/>
  <c r="C15" i="2"/>
  <c r="E56" i="1"/>
  <c r="E57" i="1" s="1"/>
  <c r="C56" i="1"/>
  <c r="E37" i="1"/>
  <c r="E38" i="1" s="1"/>
  <c r="C37" i="1"/>
  <c r="G18" i="1"/>
  <c r="C19" i="1"/>
  <c r="C20" i="1" s="1"/>
  <c r="E19" i="1"/>
  <c r="E20" i="1" s="1"/>
  <c r="G13" i="2"/>
  <c r="G32" i="1"/>
  <c r="G9" i="1"/>
  <c r="G17" i="1"/>
  <c r="G39" i="5"/>
  <c r="G30" i="5"/>
  <c r="G20" i="5"/>
  <c r="G11" i="5"/>
  <c r="G8" i="4"/>
  <c r="G22" i="4"/>
  <c r="G24" i="3"/>
  <c r="G13" i="3"/>
  <c r="G48" i="1"/>
  <c r="G34" i="1"/>
  <c r="G35" i="1"/>
  <c r="G14" i="1"/>
  <c r="G44" i="3"/>
  <c r="G52" i="1" l="1"/>
  <c r="G9" i="5" l="1"/>
  <c r="G23" i="5"/>
  <c r="G19" i="4"/>
  <c r="G18" i="3"/>
  <c r="G55" i="1"/>
  <c r="G30" i="1" l="1"/>
  <c r="G34" i="5" l="1"/>
  <c r="G53" i="1" l="1"/>
  <c r="C42" i="5" l="1"/>
  <c r="G19" i="5" l="1"/>
  <c r="G21" i="5"/>
  <c r="G11" i="3"/>
  <c r="G12" i="2"/>
  <c r="G10" i="2"/>
  <c r="G51" i="1"/>
  <c r="G54" i="1"/>
  <c r="G49" i="1"/>
  <c r="G50" i="1"/>
  <c r="G33" i="1"/>
  <c r="G31" i="1"/>
  <c r="G13" i="4" l="1"/>
  <c r="G28" i="5" l="1"/>
  <c r="G12" i="4"/>
  <c r="G33" i="5" l="1"/>
  <c r="G40" i="5"/>
  <c r="G27" i="5" l="1"/>
  <c r="G31" i="5"/>
  <c r="G35" i="5"/>
  <c r="G32" i="5"/>
  <c r="G18" i="5"/>
  <c r="G29" i="5"/>
  <c r="G24" i="5"/>
  <c r="G17" i="5"/>
  <c r="G8" i="5"/>
  <c r="G22" i="5"/>
  <c r="G15" i="5"/>
  <c r="G10" i="5"/>
  <c r="G14" i="5"/>
  <c r="G12" i="5"/>
  <c r="G16" i="5"/>
  <c r="G7" i="5"/>
  <c r="G6" i="5"/>
  <c r="G42" i="5" l="1"/>
  <c r="G41" i="5"/>
  <c r="G45" i="4" l="1"/>
  <c r="G37" i="4"/>
  <c r="C25" i="4"/>
  <c r="G25" i="4" s="1"/>
  <c r="G24" i="4"/>
  <c r="G16" i="4"/>
  <c r="G18" i="4"/>
  <c r="G21" i="4"/>
  <c r="G20" i="4"/>
  <c r="G15" i="4"/>
  <c r="G17" i="4"/>
  <c r="G10" i="4"/>
  <c r="G14" i="4"/>
  <c r="G11" i="4"/>
  <c r="G7" i="4"/>
  <c r="C48" i="3" l="1"/>
  <c r="G15" i="3"/>
  <c r="G23" i="3"/>
  <c r="G20" i="3"/>
  <c r="G19" i="3"/>
  <c r="G25" i="3"/>
  <c r="G22" i="3"/>
  <c r="G14" i="3"/>
  <c r="G17" i="3"/>
  <c r="G16" i="3"/>
  <c r="G9" i="3"/>
  <c r="G48" i="3" l="1"/>
  <c r="G47" i="3"/>
  <c r="G35" i="2" l="1"/>
  <c r="G26" i="2"/>
  <c r="C16" i="2"/>
  <c r="G16" i="2" s="1"/>
  <c r="G15" i="2"/>
  <c r="G14" i="2"/>
  <c r="G11" i="2"/>
  <c r="G9" i="2"/>
  <c r="G8" i="2"/>
  <c r="G7" i="2"/>
  <c r="G11" i="1" l="1"/>
  <c r="G7" i="1" l="1"/>
  <c r="G8" i="1"/>
  <c r="G10" i="1"/>
  <c r="G12" i="1"/>
  <c r="G13" i="1"/>
  <c r="G15" i="1"/>
  <c r="G16" i="1"/>
  <c r="G19" i="1"/>
  <c r="G20" i="1"/>
  <c r="G36" i="1"/>
  <c r="G29" i="1"/>
  <c r="G37" i="1"/>
  <c r="C38" i="1"/>
  <c r="G38" i="1" s="1"/>
  <c r="G46" i="1"/>
  <c r="C57" i="1"/>
  <c r="G57" i="1" s="1"/>
  <c r="G56" i="1"/>
  <c r="G29" i="3"/>
  <c r="C30" i="3"/>
  <c r="G30" i="3" s="1"/>
</calcChain>
</file>

<file path=xl/sharedStrings.xml><?xml version="1.0" encoding="utf-8"?>
<sst xmlns="http://schemas.openxmlformats.org/spreadsheetml/2006/main" count="199" uniqueCount="95">
  <si>
    <t>DOMESTIC DAIRY SEMEN SALES (1)</t>
  </si>
  <si>
    <t>UNITS OF SEMEN</t>
  </si>
  <si>
    <t>BREED</t>
  </si>
  <si>
    <t>HOLSTEIN</t>
  </si>
  <si>
    <t>JERSEY</t>
  </si>
  <si>
    <t>R&amp;W/RED HOLSTEIN</t>
  </si>
  <si>
    <t>BROWN SWISS</t>
  </si>
  <si>
    <t>HOLSTEIN-RED CARRIER</t>
  </si>
  <si>
    <t>AYRSHIRE</t>
  </si>
  <si>
    <t>GUERNSEY</t>
  </si>
  <si>
    <t>MILKING SHORTHORN</t>
  </si>
  <si>
    <t>OTHER DAIRY</t>
  </si>
  <si>
    <t>TOTAL</t>
  </si>
  <si>
    <t>DAIRY SEMEN IMPORT SALES (1)</t>
  </si>
  <si>
    <t>NORWEGIAN RED</t>
  </si>
  <si>
    <t>MONTBELIARDE</t>
  </si>
  <si>
    <t>CUSTOM FROZEN DAIRY SEMEN (1)</t>
  </si>
  <si>
    <t xml:space="preserve">                </t>
  </si>
  <si>
    <t>%+/-</t>
  </si>
  <si>
    <t>DAIRY SEMEN EXPORT SALES (1)</t>
  </si>
  <si>
    <t>DAIRY SEMEN EXPORT SALES (2)</t>
  </si>
  <si>
    <t>WORLD TOTAL</t>
  </si>
  <si>
    <t>DOLLAR VALUE</t>
  </si>
  <si>
    <t>DOMESTIC BEEF SEMEN SALES (1)</t>
  </si>
  <si>
    <t>ANGUS</t>
  </si>
  <si>
    <t>SIMMENTAL</t>
  </si>
  <si>
    <t>RED ANGUS</t>
  </si>
  <si>
    <t>POLLED HEREFORD</t>
  </si>
  <si>
    <t>LIMOUSIN</t>
  </si>
  <si>
    <t>CHAROLAIS</t>
  </si>
  <si>
    <t>MAINE ANJOU</t>
  </si>
  <si>
    <t>BRAHMAN</t>
  </si>
  <si>
    <t>GELBVIEH</t>
  </si>
  <si>
    <t>SHORTHORN</t>
  </si>
  <si>
    <t>GYR</t>
  </si>
  <si>
    <t>BRANGUS</t>
  </si>
  <si>
    <t>WAGYU</t>
  </si>
  <si>
    <t>CHIANINA</t>
  </si>
  <si>
    <t>OTHER BEEF (a)</t>
  </si>
  <si>
    <t>BEEF SEMEN IMPORT SALES (1)</t>
  </si>
  <si>
    <t>BEEF SEMEN EXPORT SALES (1)</t>
  </si>
  <si>
    <t>BRAHMAN (RED)</t>
  </si>
  <si>
    <t>BRANGUS (RED)</t>
  </si>
  <si>
    <t>OTHER BEEF (b)</t>
  </si>
  <si>
    <t>BEEF SEMEN EXPORT SALES (2)</t>
  </si>
  <si>
    <t>CUSTOM FROZEN BEEF SEMEN (1)</t>
  </si>
  <si>
    <t>BEEFMASTER</t>
  </si>
  <si>
    <t>AMERICAN BUCKING BULL</t>
  </si>
  <si>
    <t>TEXAS LONGHORN</t>
  </si>
  <si>
    <t>CHI-MAINE</t>
  </si>
  <si>
    <t>SANTA GERTRUDIS</t>
  </si>
  <si>
    <t>SALERS</t>
  </si>
  <si>
    <t>SIMBRAH</t>
  </si>
  <si>
    <t>OTHER BEEF (c)</t>
  </si>
  <si>
    <t>(1) Based on Quarterly Reports of Semen Sold and Custom Frozen</t>
  </si>
  <si>
    <t>(2) Based on Quarterly Survey of Semen Sold for Export</t>
  </si>
  <si>
    <t>BLACK HEREFORD</t>
  </si>
  <si>
    <t>PIEDMONTESE</t>
  </si>
  <si>
    <t>OTHER BEEF (d)</t>
  </si>
  <si>
    <t>BELGIAN BLUE</t>
  </si>
  <si>
    <t>FLECKVIEH</t>
  </si>
  <si>
    <t>AMERICAN AKAUSHI</t>
  </si>
  <si>
    <t>SENAPOL</t>
  </si>
  <si>
    <t>MASHONA</t>
  </si>
  <si>
    <t>SCOTCH HIGHLAND</t>
  </si>
  <si>
    <t>HOLSTEIN RED CARRIER</t>
  </si>
  <si>
    <t>AMERICAN LINEBACK</t>
  </si>
  <si>
    <t>MAINE-ANJOU</t>
  </si>
  <si>
    <t>*Heterospermic Beef data reporting began in 2023</t>
  </si>
  <si>
    <t>HETEROSPERMIC BEEF*</t>
  </si>
  <si>
    <t>HEREFORD (HORNED)</t>
  </si>
  <si>
    <t>CROSSBREED</t>
  </si>
  <si>
    <t>DUTCH BELTED</t>
  </si>
  <si>
    <t>SOUTH POLL</t>
  </si>
  <si>
    <t>HETEROSPERMIC DAIRY</t>
  </si>
  <si>
    <t>DAIRY CROSSBREED</t>
  </si>
  <si>
    <t>*Heterospermic Dairy data reporting began in 2023</t>
  </si>
  <si>
    <t>LOWLINE</t>
  </si>
  <si>
    <t>SPECKLE PARK</t>
  </si>
  <si>
    <t>(a) Other Beef includes: Ankina, Beefmaster, Blonde D'Aquit., Brahman (Red), Brangus (Red),</t>
  </si>
  <si>
    <t>Braunvieh, Chianina, Dutch Belted, Gyr, Hereford (Black), Salers, Santa Gertrudis, Scotch Highland,</t>
  </si>
  <si>
    <t>Scotch Shorthorn, Texas Longhorn, White Park and Misc. Beef.</t>
  </si>
  <si>
    <t>RED DANE</t>
  </si>
  <si>
    <t>(b) Other Beef includes: Angus, Braunvieh, Chi-Maine, Maine-Anjou, Shorthorn (Polled) and Misc. Beef</t>
  </si>
  <si>
    <t>SHORTHORN (POLLED)</t>
  </si>
  <si>
    <t>(c) Other Beef includes: American Akaushi, Belgian Blue, Braunvieh, Chianina, Gelbvieh,</t>
  </si>
  <si>
    <t>Maine-Anjou, Murray Grey, Santa Gertrudis, Shorthorn (Scotch) and Misc. Beef.</t>
  </si>
  <si>
    <t>BONSMARA</t>
  </si>
  <si>
    <t>SHORTHORN (SCOTCH)</t>
  </si>
  <si>
    <t>(d) Other Beef includes: American Breed, Amerifax, Andole Watusi, Barzona, Beefalo, Beef Friesian, Belted</t>
  </si>
  <si>
    <t xml:space="preserve">Galloway, Braford, Braler, Braunvieh, British White, Buelingo, Chi-Angus, Corriente, Devon, Dexter, Galloway,  </t>
  </si>
  <si>
    <t>Gelbray, Guzerat, Indu-Brazil, Irish Black, Lowline (Loala), Marchigiana, Murray Grey, Nellore, Romagnola,</t>
  </si>
  <si>
    <t>Senapol, South Devon, Tarentaise, Tuli, White Park, Yak and Misc. Beef.</t>
  </si>
  <si>
    <t>2024*</t>
  </si>
  <si>
    <t>*revised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</si>
</sst>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"/>
  </numFmts>
  <fonts count="9" x14ac:knownFonts="1">
    <font>
      <sz val="12"/>
      <name val="Arial"/>
    </font>
    <font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name val="Segoe UI Black"/>
      <family val="2"/>
    </font>
    <font>
      <sz val="10"/>
      <name val="Segoe UI Semibold"/>
      <family val="2"/>
    </font>
    <font>
      <sz val="12"/>
      <name val="Segoe UI Semibold"/>
      <family val="2"/>
    </font>
    <font>
      <sz val="14"/>
      <name val="Segoe UI Semibold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1" fillId="0" borderId="2" xfId="0" applyFont="1" applyBorder="1"/>
    <xf numFmtId="0" fontId="1" fillId="0" borderId="0" xfId="0" applyFont="1" applyAlignment="1">
      <alignment horizontal="centerContinuous"/>
    </xf>
    <xf numFmtId="0" fontId="1" fillId="2" borderId="0" xfId="0" applyFont="1" applyFill="1"/>
    <xf numFmtId="0" fontId="0" fillId="2" borderId="0" xfId="0" applyFill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3" fontId="5" fillId="0" borderId="0" xfId="0" applyNumberFormat="1" applyFont="1"/>
    <xf numFmtId="10" fontId="5" fillId="0" borderId="0" xfId="0" applyNumberFormat="1" applyFont="1"/>
    <xf numFmtId="3" fontId="5" fillId="0" borderId="1" xfId="0" applyNumberFormat="1" applyFont="1" applyBorder="1"/>
    <xf numFmtId="10" fontId="5" fillId="0" borderId="1" xfId="0" applyNumberFormat="1" applyFont="1" applyBorder="1"/>
    <xf numFmtId="0" fontId="5" fillId="2" borderId="0" xfId="0" applyFont="1" applyFill="1" applyAlignment="1">
      <alignment horizontal="center"/>
    </xf>
    <xf numFmtId="3" fontId="5" fillId="2" borderId="0" xfId="0" applyNumberFormat="1" applyFont="1" applyFill="1"/>
    <xf numFmtId="0" fontId="5" fillId="0" borderId="2" xfId="0" applyFont="1" applyBorder="1"/>
    <xf numFmtId="164" fontId="5" fillId="2" borderId="4" xfId="0" applyNumberFormat="1" applyFont="1" applyFill="1" applyBorder="1"/>
    <xf numFmtId="164" fontId="5" fillId="0" borderId="0" xfId="0" applyNumberFormat="1" applyFont="1"/>
    <xf numFmtId="10" fontId="5" fillId="0" borderId="4" xfId="0" applyNumberFormat="1" applyFont="1" applyBorder="1"/>
    <xf numFmtId="0" fontId="6" fillId="0" borderId="0" xfId="0" applyFont="1"/>
    <xf numFmtId="0" fontId="7" fillId="0" borderId="0" xfId="0" applyFont="1"/>
    <xf numFmtId="3" fontId="7" fillId="0" borderId="2" xfId="0" applyNumberFormat="1" applyFont="1" applyBorder="1"/>
    <xf numFmtId="3" fontId="5" fillId="0" borderId="2" xfId="0" applyNumberFormat="1" applyFont="1" applyBorder="1"/>
    <xf numFmtId="10" fontId="5" fillId="0" borderId="2" xfId="0" applyNumberFormat="1" applyFont="1" applyBorder="1"/>
    <xf numFmtId="0" fontId="5" fillId="2" borderId="0" xfId="0" applyFont="1" applyFill="1"/>
    <xf numFmtId="0" fontId="6" fillId="2" borderId="0" xfId="0" applyFont="1" applyFill="1"/>
    <xf numFmtId="164" fontId="5" fillId="0" borderId="4" xfId="0" applyNumberFormat="1" applyFont="1" applyBorder="1"/>
    <xf numFmtId="3" fontId="5" fillId="0" borderId="3" xfId="0" applyNumberFormat="1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V61"/>
  <sheetViews>
    <sheetView topLeftCell="A17" zoomScale="87" zoomScaleNormal="87" workbookViewId="0">
      <selection activeCell="G47" sqref="G47"/>
    </sheetView>
  </sheetViews>
  <sheetFormatPr defaultRowHeight="15.5" x14ac:dyDescent="0.35"/>
  <cols>
    <col min="1" max="1" width="20.69140625" style="1" customWidth="1"/>
    <col min="2" max="2" width="4.69140625" style="1" customWidth="1"/>
    <col min="3" max="3" width="10.69140625" style="1" customWidth="1"/>
    <col min="4" max="4" width="4.69140625" style="1" customWidth="1"/>
    <col min="5" max="5" width="10.69140625" style="1" customWidth="1"/>
    <col min="6" max="6" width="4.69140625" style="1" customWidth="1"/>
    <col min="7" max="7" width="10.69140625" style="1" customWidth="1"/>
    <col min="8" max="256" width="9.765625" style="1" customWidth="1"/>
  </cols>
  <sheetData>
    <row r="2" spans="1:7" ht="21" x14ac:dyDescent="0.55000000000000004">
      <c r="A2" s="9" t="s">
        <v>0</v>
      </c>
      <c r="B2" s="3"/>
      <c r="C2" s="3"/>
      <c r="D2" s="2"/>
      <c r="E2" s="2"/>
      <c r="F2" s="2"/>
      <c r="G2" s="3"/>
    </row>
    <row r="3" spans="1:7" ht="16.5" x14ac:dyDescent="0.45">
      <c r="A3" s="10" t="s">
        <v>1</v>
      </c>
      <c r="B3" s="10"/>
      <c r="C3" s="10"/>
      <c r="D3" s="10"/>
      <c r="E3" s="10"/>
      <c r="F3" s="10"/>
      <c r="G3" s="10"/>
    </row>
    <row r="4" spans="1:7" ht="16.5" x14ac:dyDescent="0.45">
      <c r="A4" s="11"/>
      <c r="B4" s="11"/>
      <c r="C4" s="11"/>
      <c r="D4" s="11"/>
      <c r="E4" s="11"/>
      <c r="F4" s="11"/>
      <c r="G4" s="11"/>
    </row>
    <row r="5" spans="1:7" ht="16.5" x14ac:dyDescent="0.45">
      <c r="A5" s="12" t="s">
        <v>2</v>
      </c>
      <c r="B5" s="11"/>
      <c r="C5" s="12">
        <v>2024</v>
      </c>
      <c r="D5" s="11"/>
      <c r="E5" s="12">
        <v>2023</v>
      </c>
      <c r="F5" s="11"/>
      <c r="G5" s="12" t="s">
        <v>18</v>
      </c>
    </row>
    <row r="6" spans="1:7" ht="16.5" x14ac:dyDescent="0.45">
      <c r="A6" s="13"/>
      <c r="B6" s="11"/>
      <c r="C6" s="13"/>
      <c r="D6" s="11"/>
      <c r="E6" s="13"/>
      <c r="F6" s="11"/>
      <c r="G6" s="13"/>
    </row>
    <row r="7" spans="1:7" ht="16.5" x14ac:dyDescent="0.45">
      <c r="A7" s="11" t="s">
        <v>3</v>
      </c>
      <c r="B7" s="11"/>
      <c r="C7" s="14">
        <v>13266706</v>
      </c>
      <c r="D7" s="11"/>
      <c r="E7" s="14">
        <v>12437839</v>
      </c>
      <c r="F7" s="11"/>
      <c r="G7" s="15">
        <f t="shared" ref="G7:G20" si="0">(C7-E7)/E7</f>
        <v>6.664075648510967E-2</v>
      </c>
    </row>
    <row r="8" spans="1:7" ht="16.5" x14ac:dyDescent="0.45">
      <c r="A8" s="11" t="s">
        <v>4</v>
      </c>
      <c r="B8" s="11"/>
      <c r="C8" s="14">
        <v>2096909</v>
      </c>
      <c r="D8" s="11"/>
      <c r="E8" s="14">
        <v>2193228</v>
      </c>
      <c r="F8" s="11"/>
      <c r="G8" s="15">
        <f t="shared" si="0"/>
        <v>-4.3916546752093263E-2</v>
      </c>
    </row>
    <row r="9" spans="1:7" ht="16.5" x14ac:dyDescent="0.45">
      <c r="A9" s="11" t="s">
        <v>75</v>
      </c>
      <c r="B9" s="11"/>
      <c r="C9" s="14">
        <v>385938</v>
      </c>
      <c r="D9" s="11"/>
      <c r="E9" s="14">
        <v>385779</v>
      </c>
      <c r="F9" s="11"/>
      <c r="G9" s="15">
        <f t="shared" si="0"/>
        <v>4.121530720956817E-4</v>
      </c>
    </row>
    <row r="10" spans="1:7" ht="16.5" x14ac:dyDescent="0.45">
      <c r="A10" s="11" t="s">
        <v>5</v>
      </c>
      <c r="B10" s="11"/>
      <c r="C10" s="14">
        <v>225323</v>
      </c>
      <c r="D10" s="11"/>
      <c r="E10" s="14">
        <v>204358</v>
      </c>
      <c r="F10" s="11"/>
      <c r="G10" s="15">
        <f>(C10-E10)/E10</f>
        <v>0.1025895731999726</v>
      </c>
    </row>
    <row r="11" spans="1:7" ht="16.5" x14ac:dyDescent="0.45">
      <c r="A11" s="11" t="s">
        <v>7</v>
      </c>
      <c r="B11" s="11"/>
      <c r="C11" s="14">
        <v>96672</v>
      </c>
      <c r="D11" s="11"/>
      <c r="E11" s="14">
        <v>90719</v>
      </c>
      <c r="F11" s="11"/>
      <c r="G11" s="15">
        <f t="shared" si="0"/>
        <v>6.562021186300554E-2</v>
      </c>
    </row>
    <row r="12" spans="1:7" ht="16.5" x14ac:dyDescent="0.45">
      <c r="A12" s="11" t="s">
        <v>6</v>
      </c>
      <c r="B12" s="11"/>
      <c r="C12" s="14">
        <v>54287</v>
      </c>
      <c r="D12" s="11"/>
      <c r="E12" s="14">
        <v>57245</v>
      </c>
      <c r="F12" s="11"/>
      <c r="G12" s="15">
        <f t="shared" si="0"/>
        <v>-5.1672635164643203E-2</v>
      </c>
    </row>
    <row r="13" spans="1:7" ht="16.5" x14ac:dyDescent="0.45">
      <c r="A13" s="11" t="s">
        <v>8</v>
      </c>
      <c r="B13" s="11"/>
      <c r="C13" s="14">
        <v>23148</v>
      </c>
      <c r="D13" s="11"/>
      <c r="E13" s="14">
        <v>21938</v>
      </c>
      <c r="F13" s="11"/>
      <c r="G13" s="15">
        <f t="shared" si="0"/>
        <v>5.5155438052693954E-2</v>
      </c>
    </row>
    <row r="14" spans="1:7" ht="16.5" x14ac:dyDescent="0.45">
      <c r="A14" s="11" t="s">
        <v>60</v>
      </c>
      <c r="B14" s="11"/>
      <c r="C14" s="14">
        <v>12751</v>
      </c>
      <c r="D14" s="11"/>
      <c r="E14" s="14">
        <v>10598</v>
      </c>
      <c r="F14" s="11"/>
      <c r="G14" s="15">
        <f>(C14-E14)/E14</f>
        <v>0.20315153802604266</v>
      </c>
    </row>
    <row r="15" spans="1:7" ht="16.5" x14ac:dyDescent="0.45">
      <c r="A15" s="11" t="s">
        <v>9</v>
      </c>
      <c r="B15" s="11"/>
      <c r="C15" s="14">
        <v>10260</v>
      </c>
      <c r="D15" s="11"/>
      <c r="E15" s="14">
        <v>12017</v>
      </c>
      <c r="F15" s="11"/>
      <c r="G15" s="15">
        <f t="shared" si="0"/>
        <v>-0.14620953648997254</v>
      </c>
    </row>
    <row r="16" spans="1:7" ht="16.5" x14ac:dyDescent="0.45">
      <c r="A16" s="11" t="s">
        <v>10</v>
      </c>
      <c r="B16" s="11"/>
      <c r="C16" s="14">
        <v>6818</v>
      </c>
      <c r="D16" s="11"/>
      <c r="E16" s="14">
        <v>8632</v>
      </c>
      <c r="F16" s="11"/>
      <c r="G16" s="15">
        <f t="shared" si="0"/>
        <v>-0.21014828544949027</v>
      </c>
    </row>
    <row r="17" spans="1:7" ht="16.5" x14ac:dyDescent="0.45">
      <c r="A17" s="11" t="s">
        <v>66</v>
      </c>
      <c r="B17" s="11"/>
      <c r="C17" s="14">
        <v>1738</v>
      </c>
      <c r="D17" s="11"/>
      <c r="E17" s="14">
        <v>1769</v>
      </c>
      <c r="F17" s="11"/>
      <c r="G17" s="15">
        <f t="shared" si="0"/>
        <v>-1.7524024872809497E-2</v>
      </c>
    </row>
    <row r="18" spans="1:7" ht="16.5" x14ac:dyDescent="0.45">
      <c r="A18" s="11" t="s">
        <v>74</v>
      </c>
      <c r="B18" s="11"/>
      <c r="C18" s="14">
        <v>1543</v>
      </c>
      <c r="D18" s="11"/>
      <c r="E18" s="14">
        <v>1251</v>
      </c>
      <c r="F18" s="11"/>
      <c r="G18" s="15">
        <f t="shared" si="0"/>
        <v>0.23341326938449242</v>
      </c>
    </row>
    <row r="19" spans="1:7" ht="16.5" x14ac:dyDescent="0.45">
      <c r="A19" s="11" t="s">
        <v>11</v>
      </c>
      <c r="B19" s="11"/>
      <c r="C19" s="14">
        <f>274+60+733+53</f>
        <v>1120</v>
      </c>
      <c r="D19" s="11"/>
      <c r="E19" s="14">
        <f>226+52127+594</f>
        <v>52947</v>
      </c>
      <c r="F19" s="11"/>
      <c r="G19" s="15">
        <f t="shared" si="0"/>
        <v>-0.97884677129960151</v>
      </c>
    </row>
    <row r="20" spans="1:7" ht="17" thickBot="1" x14ac:dyDescent="0.5">
      <c r="A20" s="12" t="s">
        <v>12</v>
      </c>
      <c r="B20" s="11"/>
      <c r="C20" s="16">
        <f>SUM(C7:C19)</f>
        <v>16183213</v>
      </c>
      <c r="D20" s="11"/>
      <c r="E20" s="16">
        <f>SUM(E7:E19)</f>
        <v>15478320</v>
      </c>
      <c r="F20" s="11"/>
      <c r="G20" s="17">
        <f t="shared" si="0"/>
        <v>4.5540665912062808E-2</v>
      </c>
    </row>
    <row r="21" spans="1:7" ht="16" thickTop="1" x14ac:dyDescent="0.35">
      <c r="C21" s="5"/>
      <c r="E21" s="5"/>
      <c r="G21" s="5"/>
    </row>
    <row r="22" spans="1:7" ht="16.5" x14ac:dyDescent="0.45">
      <c r="A22" s="11" t="s">
        <v>76</v>
      </c>
    </row>
    <row r="24" spans="1:7" ht="21" x14ac:dyDescent="0.55000000000000004">
      <c r="A24" s="9" t="s">
        <v>13</v>
      </c>
      <c r="B24" s="3"/>
      <c r="C24" s="3"/>
      <c r="D24" s="2"/>
      <c r="E24" s="2"/>
      <c r="F24" s="2"/>
      <c r="G24" s="3"/>
    </row>
    <row r="25" spans="1:7" ht="16.5" x14ac:dyDescent="0.45">
      <c r="A25" s="10" t="s">
        <v>1</v>
      </c>
      <c r="B25" s="10"/>
      <c r="C25" s="10"/>
      <c r="D25" s="10"/>
      <c r="E25" s="10"/>
      <c r="F25" s="10"/>
      <c r="G25" s="10"/>
    </row>
    <row r="26" spans="1:7" ht="16.5" x14ac:dyDescent="0.45">
      <c r="A26" s="11"/>
      <c r="B26" s="11"/>
      <c r="C26" s="11"/>
      <c r="D26" s="11"/>
      <c r="E26" s="11"/>
      <c r="F26" s="11"/>
      <c r="G26" s="11"/>
    </row>
    <row r="27" spans="1:7" ht="16.5" x14ac:dyDescent="0.45">
      <c r="A27" s="12" t="s">
        <v>2</v>
      </c>
      <c r="B27" s="11"/>
      <c r="C27" s="12">
        <v>2024</v>
      </c>
      <c r="D27" s="11"/>
      <c r="E27" s="12">
        <v>2023</v>
      </c>
      <c r="F27" s="11"/>
      <c r="G27" s="12" t="s">
        <v>18</v>
      </c>
    </row>
    <row r="28" spans="1:7" ht="16.5" x14ac:dyDescent="0.45">
      <c r="A28" s="13"/>
      <c r="B28" s="11"/>
      <c r="C28" s="13"/>
      <c r="D28" s="11"/>
      <c r="E28" s="13"/>
      <c r="F28" s="11"/>
      <c r="G28" s="13"/>
    </row>
    <row r="29" spans="1:7" ht="16.5" x14ac:dyDescent="0.45">
      <c r="A29" s="11" t="s">
        <v>14</v>
      </c>
      <c r="B29" s="11"/>
      <c r="C29" s="14">
        <v>54806</v>
      </c>
      <c r="D29" s="11"/>
      <c r="E29" s="14">
        <v>89494</v>
      </c>
      <c r="F29" s="11"/>
      <c r="G29" s="15">
        <f t="shared" ref="G29:G38" si="1">(C29-E29)/E29</f>
        <v>-0.38760140344604105</v>
      </c>
    </row>
    <row r="30" spans="1:7" ht="16.5" x14ac:dyDescent="0.45">
      <c r="A30" s="11" t="s">
        <v>3</v>
      </c>
      <c r="B30" s="11"/>
      <c r="C30" s="14">
        <v>12795</v>
      </c>
      <c r="D30" s="11"/>
      <c r="E30" s="14">
        <v>31543</v>
      </c>
      <c r="F30" s="11"/>
      <c r="G30" s="15">
        <f t="shared" ref="G30" si="2">(C30-E30)/E30</f>
        <v>-0.59436325016643943</v>
      </c>
    </row>
    <row r="31" spans="1:7" ht="16.5" x14ac:dyDescent="0.45">
      <c r="A31" s="11" t="s">
        <v>15</v>
      </c>
      <c r="B31" s="11"/>
      <c r="C31" s="14">
        <v>9296</v>
      </c>
      <c r="D31" s="14"/>
      <c r="E31" s="14">
        <v>15366</v>
      </c>
      <c r="F31" s="11"/>
      <c r="G31" s="15">
        <f t="shared" si="1"/>
        <v>-0.39502798386047117</v>
      </c>
    </row>
    <row r="32" spans="1:7" ht="16.5" x14ac:dyDescent="0.45">
      <c r="A32" s="11" t="s">
        <v>75</v>
      </c>
      <c r="B32" s="11"/>
      <c r="C32" s="14">
        <v>7627</v>
      </c>
      <c r="D32" s="14"/>
      <c r="E32" s="14">
        <v>6617</v>
      </c>
      <c r="F32" s="11"/>
      <c r="G32" s="15">
        <f>(C32-E32)/E32</f>
        <v>0.15263714674323711</v>
      </c>
    </row>
    <row r="33" spans="1:7" ht="16.5" x14ac:dyDescent="0.45">
      <c r="A33" s="11" t="s">
        <v>65</v>
      </c>
      <c r="B33" s="11"/>
      <c r="C33" s="14">
        <v>6675</v>
      </c>
      <c r="D33" s="14"/>
      <c r="E33" s="14">
        <v>2968</v>
      </c>
      <c r="F33" s="11"/>
      <c r="G33" s="15">
        <f>(C33-E33)/E33</f>
        <v>1.2489892183288409</v>
      </c>
    </row>
    <row r="34" spans="1:7" ht="16.5" x14ac:dyDescent="0.45">
      <c r="A34" s="11" t="s">
        <v>5</v>
      </c>
      <c r="B34" s="11"/>
      <c r="C34" s="14">
        <v>5459</v>
      </c>
      <c r="D34" s="14"/>
      <c r="E34" s="14">
        <v>4132</v>
      </c>
      <c r="F34" s="11"/>
      <c r="G34" s="15">
        <f>(C34-E34)/E34</f>
        <v>0.32115198451113264</v>
      </c>
    </row>
    <row r="35" spans="1:7" ht="16.5" x14ac:dyDescent="0.45">
      <c r="A35" s="11" t="s">
        <v>6</v>
      </c>
      <c r="B35" s="11"/>
      <c r="C35" s="14">
        <v>1872</v>
      </c>
      <c r="D35" s="14"/>
      <c r="E35" s="14">
        <v>10821</v>
      </c>
      <c r="F35" s="11"/>
      <c r="G35" s="15">
        <f t="shared" si="1"/>
        <v>-0.82700304962572779</v>
      </c>
    </row>
    <row r="36" spans="1:7" ht="16.5" x14ac:dyDescent="0.45">
      <c r="A36" s="11" t="s">
        <v>4</v>
      </c>
      <c r="B36" s="11"/>
      <c r="C36" s="14">
        <v>1515</v>
      </c>
      <c r="D36" s="11"/>
      <c r="E36" s="14">
        <v>1695</v>
      </c>
      <c r="F36" s="11"/>
      <c r="G36" s="15">
        <f>(C36-E36)/E36</f>
        <v>-0.10619469026548672</v>
      </c>
    </row>
    <row r="37" spans="1:7" ht="16.5" x14ac:dyDescent="0.45">
      <c r="A37" s="11" t="s">
        <v>11</v>
      </c>
      <c r="B37" s="11"/>
      <c r="C37" s="14">
        <f>237+739</f>
        <v>976</v>
      </c>
      <c r="D37" s="14"/>
      <c r="E37" s="14">
        <f>1228+1638+4101</f>
        <v>6967</v>
      </c>
      <c r="F37" s="11"/>
      <c r="G37" s="15">
        <f t="shared" si="1"/>
        <v>-0.85991100904262951</v>
      </c>
    </row>
    <row r="38" spans="1:7" ht="17" thickBot="1" x14ac:dyDescent="0.5">
      <c r="A38" s="12" t="s">
        <v>12</v>
      </c>
      <c r="B38" s="11"/>
      <c r="C38" s="16">
        <f>SUM(C28:C37)</f>
        <v>101021</v>
      </c>
      <c r="D38" s="14"/>
      <c r="E38" s="16">
        <f>SUM(E28:E37)</f>
        <v>169603</v>
      </c>
      <c r="F38" s="11"/>
      <c r="G38" s="17">
        <f t="shared" si="1"/>
        <v>-0.4043678472668526</v>
      </c>
    </row>
    <row r="39" spans="1:7" ht="16" thickTop="1" x14ac:dyDescent="0.35">
      <c r="C39" s="5"/>
      <c r="E39" s="5"/>
      <c r="G39" s="5"/>
    </row>
    <row r="41" spans="1:7" ht="21" x14ac:dyDescent="0.55000000000000004">
      <c r="A41" s="9" t="s">
        <v>16</v>
      </c>
      <c r="B41" s="3"/>
      <c r="C41" s="3"/>
      <c r="D41" s="2"/>
      <c r="E41" s="2"/>
      <c r="F41" s="2"/>
      <c r="G41" s="3"/>
    </row>
    <row r="42" spans="1:7" ht="16.5" x14ac:dyDescent="0.45">
      <c r="A42" s="10" t="s">
        <v>1</v>
      </c>
      <c r="B42" s="10"/>
      <c r="C42" s="10"/>
      <c r="D42" s="10"/>
      <c r="E42" s="10"/>
      <c r="F42" s="10"/>
      <c r="G42" s="10"/>
    </row>
    <row r="43" spans="1:7" ht="16.5" x14ac:dyDescent="0.45">
      <c r="A43" s="11"/>
      <c r="B43" s="11"/>
      <c r="C43" s="11"/>
      <c r="D43" s="11"/>
      <c r="E43" s="11"/>
      <c r="F43" s="11"/>
      <c r="G43" s="11"/>
    </row>
    <row r="44" spans="1:7" ht="16.5" x14ac:dyDescent="0.45">
      <c r="A44" s="12" t="s">
        <v>2</v>
      </c>
      <c r="B44" s="11"/>
      <c r="C44" s="18">
        <v>2024</v>
      </c>
      <c r="D44" s="11"/>
      <c r="E44" s="18">
        <v>2023</v>
      </c>
      <c r="F44" s="11"/>
      <c r="G44" s="12" t="s">
        <v>18</v>
      </c>
    </row>
    <row r="45" spans="1:7" ht="16.5" x14ac:dyDescent="0.45">
      <c r="A45" s="13"/>
      <c r="B45" s="11"/>
      <c r="C45" s="13"/>
      <c r="D45" s="11"/>
      <c r="E45" s="13"/>
      <c r="F45" s="11"/>
      <c r="G45" s="13"/>
    </row>
    <row r="46" spans="1:7" ht="16.5" x14ac:dyDescent="0.45">
      <c r="A46" s="11" t="s">
        <v>3</v>
      </c>
      <c r="B46" s="11"/>
      <c r="C46" s="14">
        <v>1219549</v>
      </c>
      <c r="D46" s="11"/>
      <c r="E46" s="14">
        <v>1654643</v>
      </c>
      <c r="F46" s="11"/>
      <c r="G46" s="15">
        <f t="shared" ref="G46:G57" si="3">(C46-E46)/E46</f>
        <v>-0.26295339840678622</v>
      </c>
    </row>
    <row r="47" spans="1:7" ht="16.5" x14ac:dyDescent="0.45">
      <c r="A47" s="11" t="s">
        <v>5</v>
      </c>
      <c r="B47" s="11"/>
      <c r="C47" s="14">
        <v>198830</v>
      </c>
      <c r="D47" s="11"/>
      <c r="E47" s="14">
        <v>0</v>
      </c>
      <c r="F47" s="11"/>
      <c r="G47" s="15"/>
    </row>
    <row r="48" spans="1:7" ht="16.5" x14ac:dyDescent="0.45">
      <c r="A48" s="11" t="s">
        <v>65</v>
      </c>
      <c r="B48" s="11"/>
      <c r="C48" s="14">
        <v>71252</v>
      </c>
      <c r="D48" s="11"/>
      <c r="E48" s="14">
        <v>130307</v>
      </c>
      <c r="F48" s="11"/>
      <c r="G48" s="15">
        <f t="shared" si="3"/>
        <v>-0.45319898393793118</v>
      </c>
    </row>
    <row r="49" spans="1:7" ht="16.5" x14ac:dyDescent="0.45">
      <c r="A49" s="11" t="s">
        <v>6</v>
      </c>
      <c r="B49" s="11"/>
      <c r="C49" s="14">
        <v>61470</v>
      </c>
      <c r="D49" s="11"/>
      <c r="E49" s="14">
        <v>68172</v>
      </c>
      <c r="F49" s="11"/>
      <c r="G49" s="15">
        <f>(C49-E49)/E49</f>
        <v>-9.8310156662559406E-2</v>
      </c>
    </row>
    <row r="50" spans="1:7" ht="16.5" x14ac:dyDescent="0.45">
      <c r="A50" s="11" t="s">
        <v>4</v>
      </c>
      <c r="B50" s="11"/>
      <c r="C50" s="14">
        <v>34523</v>
      </c>
      <c r="D50" s="11"/>
      <c r="E50" s="14">
        <v>59774</v>
      </c>
      <c r="F50" s="11"/>
      <c r="G50" s="15">
        <f t="shared" si="3"/>
        <v>-0.4224411951684679</v>
      </c>
    </row>
    <row r="51" spans="1:7" ht="16.5" x14ac:dyDescent="0.45">
      <c r="A51" s="11" t="s">
        <v>9</v>
      </c>
      <c r="B51" s="11"/>
      <c r="C51" s="14">
        <v>27425</v>
      </c>
      <c r="D51" s="11"/>
      <c r="E51" s="14">
        <v>21987</v>
      </c>
      <c r="F51" s="11"/>
      <c r="G51" s="15">
        <f>(C51-E51)/E51</f>
        <v>0.24732796652567426</v>
      </c>
    </row>
    <row r="52" spans="1:7" ht="16.5" x14ac:dyDescent="0.45">
      <c r="A52" s="11" t="s">
        <v>66</v>
      </c>
      <c r="B52" s="11"/>
      <c r="C52" s="14">
        <v>11410</v>
      </c>
      <c r="D52" s="11"/>
      <c r="E52" s="14">
        <v>13602</v>
      </c>
      <c r="F52" s="11"/>
      <c r="G52" s="15">
        <f>(C52-E52)/E52</f>
        <v>-0.16115277165122777</v>
      </c>
    </row>
    <row r="53" spans="1:7" ht="16.5" x14ac:dyDescent="0.45">
      <c r="A53" s="11" t="s">
        <v>10</v>
      </c>
      <c r="B53" s="11"/>
      <c r="C53" s="14">
        <v>9646</v>
      </c>
      <c r="D53" s="11"/>
      <c r="E53" s="14">
        <v>10430</v>
      </c>
      <c r="F53" s="11"/>
      <c r="G53" s="15">
        <f>(C53-E53)/E53</f>
        <v>-7.5167785234899323E-2</v>
      </c>
    </row>
    <row r="54" spans="1:7" ht="16.5" x14ac:dyDescent="0.45">
      <c r="A54" s="11" t="s">
        <v>8</v>
      </c>
      <c r="B54" s="11"/>
      <c r="C54" s="14">
        <v>8862</v>
      </c>
      <c r="D54" s="11"/>
      <c r="E54" s="14">
        <v>9956</v>
      </c>
      <c r="F54" s="11"/>
      <c r="G54" s="15">
        <f>(C54-E54)/E54</f>
        <v>-0.10988348734431498</v>
      </c>
    </row>
    <row r="55" spans="1:7" ht="16.5" x14ac:dyDescent="0.45">
      <c r="A55" s="11" t="s">
        <v>60</v>
      </c>
      <c r="B55" s="11"/>
      <c r="C55" s="14">
        <v>3098</v>
      </c>
      <c r="D55" s="11"/>
      <c r="E55" s="14">
        <v>7350</v>
      </c>
      <c r="F55" s="11"/>
      <c r="G55" s="15">
        <f t="shared" ref="G55" si="4">(C55-E55)/E55</f>
        <v>-0.57850340136054423</v>
      </c>
    </row>
    <row r="56" spans="1:7" ht="16.5" x14ac:dyDescent="0.45">
      <c r="A56" s="11" t="s">
        <v>11</v>
      </c>
      <c r="B56" s="11"/>
      <c r="C56" s="14">
        <f>198+338+539</f>
        <v>1075</v>
      </c>
      <c r="D56" s="11"/>
      <c r="E56" s="14">
        <f>360+6303+4632</f>
        <v>11295</v>
      </c>
      <c r="F56" s="11"/>
      <c r="G56" s="15">
        <f t="shared" si="3"/>
        <v>-0.90482514386896862</v>
      </c>
    </row>
    <row r="57" spans="1:7" ht="17" thickBot="1" x14ac:dyDescent="0.5">
      <c r="A57" s="12" t="s">
        <v>12</v>
      </c>
      <c r="B57" s="11"/>
      <c r="C57" s="16">
        <f>SUM(C46:C56)</f>
        <v>1647140</v>
      </c>
      <c r="D57" s="11"/>
      <c r="E57" s="16">
        <f>SUM(E46:E56)</f>
        <v>1987516</v>
      </c>
      <c r="F57" s="11"/>
      <c r="G57" s="17">
        <f t="shared" si="3"/>
        <v>-0.17125698610728166</v>
      </c>
    </row>
    <row r="58" spans="1:7" ht="16" thickTop="1" x14ac:dyDescent="0.35">
      <c r="C58" s="5"/>
      <c r="E58" s="5"/>
      <c r="G58" s="5"/>
    </row>
    <row r="60" spans="1:7" x14ac:dyDescent="0.35">
      <c r="A60" s="7"/>
    </row>
    <row r="61" spans="1:7" x14ac:dyDescent="0.35">
      <c r="A61" s="4"/>
    </row>
  </sheetData>
  <pageMargins left="1.25" right="1" top="0.5" bottom="0.5" header="0" footer="0"/>
  <pageSetup scale="75" fitToWidth="0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topLeftCell="A17" workbookViewId="0">
      <selection activeCell="A37" sqref="A37"/>
    </sheetView>
  </sheetViews>
  <sheetFormatPr defaultRowHeight="15.5" x14ac:dyDescent="0.35"/>
  <cols>
    <col min="1" max="1" width="20.61328125" customWidth="1"/>
    <col min="2" max="2" width="4.765625" customWidth="1"/>
    <col min="3" max="3" width="10.69140625" customWidth="1"/>
    <col min="4" max="4" width="4.765625" customWidth="1"/>
    <col min="5" max="5" width="10.69140625" customWidth="1"/>
    <col min="6" max="6" width="4.69140625" customWidth="1"/>
    <col min="7" max="7" width="10.765625" customWidth="1"/>
  </cols>
  <sheetData>
    <row r="1" spans="1:7" ht="21" x14ac:dyDescent="0.55000000000000004">
      <c r="A1" s="9" t="s">
        <v>19</v>
      </c>
      <c r="B1" s="6"/>
      <c r="C1" s="6"/>
      <c r="D1" s="2"/>
      <c r="E1" s="2"/>
      <c r="F1" s="2"/>
      <c r="G1" s="6"/>
    </row>
    <row r="2" spans="1:7" ht="16.5" x14ac:dyDescent="0.45">
      <c r="A2" s="10" t="s">
        <v>1</v>
      </c>
      <c r="B2" s="10"/>
      <c r="C2" s="10"/>
      <c r="D2" s="10"/>
      <c r="E2" s="10"/>
      <c r="F2" s="10"/>
      <c r="G2" s="10"/>
    </row>
    <row r="3" spans="1:7" ht="16.5" x14ac:dyDescent="0.45">
      <c r="A3" s="11"/>
      <c r="B3" s="11"/>
      <c r="C3" s="11"/>
      <c r="D3" s="11"/>
      <c r="E3" s="11"/>
      <c r="F3" s="11"/>
      <c r="G3" s="11"/>
    </row>
    <row r="4" spans="1:7" ht="16.5" x14ac:dyDescent="0.45">
      <c r="A4" s="11"/>
      <c r="B4" s="11"/>
      <c r="C4" s="11"/>
      <c r="D4" s="11"/>
      <c r="E4" s="11"/>
      <c r="F4" s="11"/>
      <c r="G4" s="11"/>
    </row>
    <row r="5" spans="1:7" ht="16.5" x14ac:dyDescent="0.45">
      <c r="A5" s="12" t="s">
        <v>2</v>
      </c>
      <c r="B5" s="11"/>
      <c r="C5" s="12">
        <v>2024</v>
      </c>
      <c r="D5" s="11"/>
      <c r="E5" s="12">
        <v>2023</v>
      </c>
      <c r="F5" s="11"/>
      <c r="G5" s="12" t="s">
        <v>18</v>
      </c>
    </row>
    <row r="6" spans="1:7" ht="16.5" x14ac:dyDescent="0.45">
      <c r="A6" s="13"/>
      <c r="B6" s="11"/>
      <c r="C6" s="13"/>
      <c r="D6" s="11"/>
      <c r="E6" s="13"/>
      <c r="F6" s="11"/>
      <c r="G6" s="13"/>
    </row>
    <row r="7" spans="1:7" ht="16.5" x14ac:dyDescent="0.45">
      <c r="A7" s="11" t="s">
        <v>3</v>
      </c>
      <c r="B7" s="11"/>
      <c r="C7" s="14">
        <v>28581496</v>
      </c>
      <c r="D7" s="11"/>
      <c r="E7" s="14">
        <v>27103066</v>
      </c>
      <c r="F7" s="11"/>
      <c r="G7" s="15">
        <f t="shared" ref="G7:G16" si="0">(C7-E7)/E7</f>
        <v>5.4548441124705228E-2</v>
      </c>
    </row>
    <row r="8" spans="1:7" ht="16.5" x14ac:dyDescent="0.45">
      <c r="A8" s="11" t="s">
        <v>4</v>
      </c>
      <c r="B8" s="11"/>
      <c r="C8" s="14">
        <v>1446108</v>
      </c>
      <c r="D8" s="11"/>
      <c r="E8" s="14">
        <v>1441573</v>
      </c>
      <c r="F8" s="11"/>
      <c r="G8" s="15">
        <f t="shared" si="0"/>
        <v>3.1458691304567998E-3</v>
      </c>
    </row>
    <row r="9" spans="1:7" ht="16.5" x14ac:dyDescent="0.45">
      <c r="A9" s="11" t="s">
        <v>5</v>
      </c>
      <c r="B9" s="11"/>
      <c r="C9" s="14">
        <v>415668</v>
      </c>
      <c r="D9" s="11"/>
      <c r="E9" s="14">
        <v>387287</v>
      </c>
      <c r="F9" s="11"/>
      <c r="G9" s="15">
        <f>(C9-E9)/E9</f>
        <v>7.3281571547715266E-2</v>
      </c>
    </row>
    <row r="10" spans="1:7" ht="16.5" x14ac:dyDescent="0.45">
      <c r="A10" s="11" t="s">
        <v>6</v>
      </c>
      <c r="B10" s="11"/>
      <c r="C10" s="14">
        <v>192394</v>
      </c>
      <c r="D10" s="11"/>
      <c r="E10" s="14">
        <v>159378</v>
      </c>
      <c r="F10" s="11"/>
      <c r="G10" s="15">
        <f t="shared" ref="G10" si="1">(C10-E10)/E10</f>
        <v>0.20715531629208547</v>
      </c>
    </row>
    <row r="11" spans="1:7" ht="16.5" x14ac:dyDescent="0.45">
      <c r="A11" s="11" t="s">
        <v>7</v>
      </c>
      <c r="B11" s="11"/>
      <c r="C11" s="14">
        <v>150316</v>
      </c>
      <c r="D11" s="11"/>
      <c r="E11" s="14">
        <v>99392</v>
      </c>
      <c r="F11" s="11"/>
      <c r="G11" s="15">
        <f>(C11-E11)/E11</f>
        <v>0.51235511912427556</v>
      </c>
    </row>
    <row r="12" spans="1:7" ht="16.5" x14ac:dyDescent="0.45">
      <c r="A12" s="11" t="s">
        <v>8</v>
      </c>
      <c r="B12" s="11" t="s">
        <v>17</v>
      </c>
      <c r="C12" s="14">
        <v>41043</v>
      </c>
      <c r="D12" s="11"/>
      <c r="E12" s="14">
        <v>73338</v>
      </c>
      <c r="F12" s="11"/>
      <c r="G12" s="15">
        <f t="shared" ref="G12:G13" si="2">(C12-E12)/E12</f>
        <v>-0.44035834083285608</v>
      </c>
    </row>
    <row r="13" spans="1:7" ht="16.5" x14ac:dyDescent="0.45">
      <c r="A13" s="11" t="s">
        <v>75</v>
      </c>
      <c r="B13" s="11"/>
      <c r="C13" s="14">
        <v>18259</v>
      </c>
      <c r="D13" s="11"/>
      <c r="E13" s="14">
        <v>10369</v>
      </c>
      <c r="F13" s="11"/>
      <c r="G13" s="15">
        <f t="shared" si="2"/>
        <v>0.76092197897579328</v>
      </c>
    </row>
    <row r="14" spans="1:7" ht="16.5" x14ac:dyDescent="0.45">
      <c r="A14" s="11" t="s">
        <v>9</v>
      </c>
      <c r="B14" s="11" t="s">
        <v>17</v>
      </c>
      <c r="C14" s="14">
        <v>10562</v>
      </c>
      <c r="D14" s="11"/>
      <c r="E14" s="14">
        <v>5871</v>
      </c>
      <c r="F14" s="11"/>
      <c r="G14" s="15">
        <f>(C14-E14)/E14</f>
        <v>0.79901209334014645</v>
      </c>
    </row>
    <row r="15" spans="1:7" ht="16.5" x14ac:dyDescent="0.45">
      <c r="A15" s="11" t="s">
        <v>11</v>
      </c>
      <c r="B15" s="11"/>
      <c r="C15" s="14">
        <f>68+159</f>
        <v>227</v>
      </c>
      <c r="D15" s="14"/>
      <c r="E15" s="14">
        <f>60+950+2022+1108</f>
        <v>4140</v>
      </c>
      <c r="F15" s="11"/>
      <c r="G15" s="15">
        <f t="shared" si="0"/>
        <v>-0.94516908212560391</v>
      </c>
    </row>
    <row r="16" spans="1:7" ht="17" thickBot="1" x14ac:dyDescent="0.5">
      <c r="A16" s="12" t="s">
        <v>12</v>
      </c>
      <c r="B16" s="11"/>
      <c r="C16" s="16">
        <f>SUM(C6:C15)</f>
        <v>30856073</v>
      </c>
      <c r="D16" s="14"/>
      <c r="E16" s="16">
        <f>SUM(E6:E15)</f>
        <v>29284414</v>
      </c>
      <c r="F16" s="11"/>
      <c r="G16" s="17">
        <f t="shared" si="0"/>
        <v>5.3668787772225869E-2</v>
      </c>
    </row>
    <row r="17" spans="1:7" ht="16" thickTop="1" x14ac:dyDescent="0.35">
      <c r="A17" s="1"/>
      <c r="B17" s="1"/>
      <c r="C17" s="5"/>
      <c r="D17" s="1"/>
      <c r="E17" s="5"/>
      <c r="F17" s="1"/>
      <c r="G17" s="5"/>
    </row>
    <row r="18" spans="1:7" x14ac:dyDescent="0.35">
      <c r="A18" s="1"/>
      <c r="B18" s="1"/>
      <c r="C18" s="1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ht="21" x14ac:dyDescent="0.55000000000000004">
      <c r="A20" s="9" t="s">
        <v>20</v>
      </c>
      <c r="B20" s="2"/>
      <c r="C20" s="6"/>
      <c r="D20" s="2"/>
      <c r="E20" s="2"/>
      <c r="F20" s="2"/>
      <c r="G20" s="6"/>
    </row>
    <row r="21" spans="1:7" ht="16.5" x14ac:dyDescent="0.45">
      <c r="A21" s="10" t="s">
        <v>1</v>
      </c>
      <c r="B21" s="10"/>
      <c r="C21" s="10"/>
      <c r="D21" s="10"/>
      <c r="E21" s="10"/>
      <c r="F21" s="10"/>
      <c r="G21" s="10"/>
    </row>
    <row r="22" spans="1:7" ht="16.5" x14ac:dyDescent="0.45">
      <c r="A22" s="11"/>
      <c r="B22" s="11"/>
      <c r="C22" s="11"/>
      <c r="D22" s="11"/>
      <c r="E22" s="11"/>
      <c r="F22" s="11"/>
      <c r="G22" s="11"/>
    </row>
    <row r="23" spans="1:7" ht="16.5" x14ac:dyDescent="0.45">
      <c r="A23" s="11"/>
      <c r="B23" s="11"/>
      <c r="C23" s="11"/>
      <c r="D23" s="11"/>
      <c r="E23" s="11"/>
      <c r="F23" s="11"/>
      <c r="G23" s="11"/>
    </row>
    <row r="24" spans="1:7" ht="16.5" x14ac:dyDescent="0.45">
      <c r="A24" s="11"/>
      <c r="B24" s="11"/>
      <c r="C24" s="12">
        <v>2024</v>
      </c>
      <c r="D24" s="11"/>
      <c r="E24" s="12">
        <v>2023</v>
      </c>
      <c r="F24" s="11"/>
      <c r="G24" s="12" t="s">
        <v>18</v>
      </c>
    </row>
    <row r="25" spans="1:7" ht="16.5" x14ac:dyDescent="0.45">
      <c r="A25" s="11"/>
      <c r="B25" s="11"/>
      <c r="C25" s="13"/>
      <c r="D25" s="11"/>
      <c r="E25" s="13"/>
      <c r="F25" s="11"/>
      <c r="G25" s="13"/>
    </row>
    <row r="26" spans="1:7" ht="17" thickBot="1" x14ac:dyDescent="0.5">
      <c r="A26" s="11" t="s">
        <v>21</v>
      </c>
      <c r="B26" s="11"/>
      <c r="C26" s="19">
        <v>31972922</v>
      </c>
      <c r="D26" s="11"/>
      <c r="E26" s="19">
        <v>31211828</v>
      </c>
      <c r="F26" s="11"/>
      <c r="G26" s="15">
        <f>(C26-E26)/E26</f>
        <v>2.4384794123561107E-2</v>
      </c>
    </row>
    <row r="27" spans="1:7" ht="17" thickTop="1" x14ac:dyDescent="0.45">
      <c r="A27" s="11"/>
      <c r="B27" s="11"/>
      <c r="C27" s="20"/>
      <c r="D27" s="11"/>
      <c r="E27" s="20"/>
      <c r="F27" s="11"/>
      <c r="G27" s="20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ht="21" x14ac:dyDescent="0.55000000000000004">
      <c r="A29" s="9" t="s">
        <v>20</v>
      </c>
      <c r="B29" s="2"/>
      <c r="C29" s="6"/>
      <c r="D29" s="2"/>
      <c r="E29" s="2"/>
      <c r="F29" s="2"/>
      <c r="G29" s="6"/>
    </row>
    <row r="30" spans="1:7" ht="16.5" x14ac:dyDescent="0.45">
      <c r="A30" s="10" t="s">
        <v>22</v>
      </c>
      <c r="B30" s="10"/>
      <c r="C30" s="10"/>
      <c r="D30" s="10"/>
      <c r="E30" s="10"/>
      <c r="F30" s="10"/>
      <c r="G30" s="10"/>
    </row>
    <row r="31" spans="1:7" ht="16.5" x14ac:dyDescent="0.45">
      <c r="A31" s="11"/>
      <c r="B31" s="11"/>
      <c r="C31" s="11"/>
      <c r="D31" s="11"/>
      <c r="E31" s="11"/>
      <c r="F31" s="11"/>
      <c r="G31" s="11"/>
    </row>
    <row r="32" spans="1:7" ht="16.5" x14ac:dyDescent="0.45">
      <c r="A32" s="11"/>
      <c r="B32" s="11"/>
      <c r="C32" s="11"/>
      <c r="D32" s="11"/>
      <c r="E32" s="11"/>
      <c r="F32" s="11"/>
      <c r="G32" s="11"/>
    </row>
    <row r="33" spans="1:7" ht="16.5" x14ac:dyDescent="0.45">
      <c r="A33" s="11"/>
      <c r="B33" s="11"/>
      <c r="C33" s="12" t="s">
        <v>93</v>
      </c>
      <c r="D33" s="11"/>
      <c r="E33" s="12">
        <v>2023</v>
      </c>
      <c r="F33" s="11"/>
      <c r="G33" s="12" t="s">
        <v>18</v>
      </c>
    </row>
    <row r="34" spans="1:7" ht="16.5" x14ac:dyDescent="0.45">
      <c r="A34" s="11"/>
      <c r="B34" s="11"/>
      <c r="C34" s="13"/>
      <c r="D34" s="11"/>
      <c r="E34" s="13"/>
      <c r="F34" s="11"/>
      <c r="G34" s="13"/>
    </row>
    <row r="35" spans="1:7" ht="17" thickBot="1" x14ac:dyDescent="0.5">
      <c r="A35" s="11" t="s">
        <v>21</v>
      </c>
      <c r="B35" s="11"/>
      <c r="C35" s="21">
        <v>296377384</v>
      </c>
      <c r="D35" s="22"/>
      <c r="E35" s="21">
        <v>287226175</v>
      </c>
      <c r="F35" s="11"/>
      <c r="G35" s="23">
        <f>(C35-E35)/E35</f>
        <v>3.1860637353124242E-2</v>
      </c>
    </row>
    <row r="36" spans="1:7" ht="16" thickTop="1" x14ac:dyDescent="0.35"/>
    <row r="37" spans="1:7" x14ac:dyDescent="0.35">
      <c r="A37" s="33" t="s">
        <v>94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3"/>
  <sheetViews>
    <sheetView topLeftCell="A7" workbookViewId="0">
      <selection activeCell="G10" sqref="G10"/>
    </sheetView>
  </sheetViews>
  <sheetFormatPr defaultRowHeight="15.5" x14ac:dyDescent="0.35"/>
  <cols>
    <col min="1" max="1" width="20.4609375" customWidth="1"/>
    <col min="2" max="2" width="4.69140625" customWidth="1"/>
    <col min="3" max="3" width="10.765625" customWidth="1"/>
    <col min="4" max="4" width="4.69140625" customWidth="1"/>
    <col min="5" max="5" width="10.765625" customWidth="1"/>
    <col min="6" max="6" width="4.69140625" customWidth="1"/>
    <col min="7" max="7" width="10.53515625" customWidth="1"/>
    <col min="8" max="8" width="10.765625" customWidth="1"/>
  </cols>
  <sheetData>
    <row r="1" spans="1:8" ht="9.65" customHeight="1" x14ac:dyDescent="0.35">
      <c r="A1" s="1"/>
      <c r="B1" s="1"/>
      <c r="C1" s="1"/>
      <c r="D1" s="1"/>
      <c r="E1" s="1"/>
      <c r="F1" s="1"/>
      <c r="G1" s="1"/>
    </row>
    <row r="2" spans="1:8" ht="8.5" customHeight="1" x14ac:dyDescent="0.35">
      <c r="A2" s="1"/>
      <c r="B2" s="1"/>
      <c r="C2" s="1"/>
      <c r="D2" s="1"/>
      <c r="E2" s="1"/>
      <c r="F2" s="1"/>
      <c r="G2" s="1"/>
    </row>
    <row r="3" spans="1:8" ht="21" x14ac:dyDescent="0.55000000000000004">
      <c r="A3" s="9" t="s">
        <v>23</v>
      </c>
      <c r="B3" s="2"/>
      <c r="C3" s="2"/>
      <c r="D3" s="2"/>
      <c r="E3" s="6"/>
      <c r="F3" s="6"/>
      <c r="G3" s="6"/>
    </row>
    <row r="4" spans="1:8" ht="17.5" x14ac:dyDescent="0.45">
      <c r="A4" s="10" t="s">
        <v>1</v>
      </c>
      <c r="B4" s="10"/>
      <c r="C4" s="10"/>
      <c r="D4" s="10"/>
      <c r="E4" s="10"/>
      <c r="F4" s="10"/>
      <c r="G4" s="10"/>
      <c r="H4" s="24"/>
    </row>
    <row r="5" spans="1:8" ht="17.5" x14ac:dyDescent="0.45">
      <c r="A5" s="11"/>
      <c r="B5" s="11"/>
      <c r="C5" s="11"/>
      <c r="D5" s="11"/>
      <c r="E5" s="11"/>
      <c r="F5" s="11"/>
      <c r="G5" s="11"/>
      <c r="H5" s="24"/>
    </row>
    <row r="6" spans="1:8" ht="17.5" x14ac:dyDescent="0.45">
      <c r="A6" s="11"/>
      <c r="B6" s="11"/>
      <c r="C6" s="11"/>
      <c r="D6" s="11"/>
      <c r="E6" s="11"/>
      <c r="F6" s="11"/>
      <c r="G6" s="11"/>
      <c r="H6" s="24"/>
    </row>
    <row r="7" spans="1:8" ht="17.5" x14ac:dyDescent="0.45">
      <c r="A7" s="12" t="s">
        <v>2</v>
      </c>
      <c r="B7" s="11"/>
      <c r="C7" s="12">
        <v>2024</v>
      </c>
      <c r="D7" s="11"/>
      <c r="E7" s="12">
        <v>2023</v>
      </c>
      <c r="F7" s="11"/>
      <c r="G7" s="12" t="s">
        <v>18</v>
      </c>
      <c r="H7" s="24"/>
    </row>
    <row r="8" spans="1:8" ht="17.5" x14ac:dyDescent="0.45">
      <c r="A8" s="13"/>
      <c r="B8" s="11"/>
      <c r="C8" s="16"/>
      <c r="D8" s="11"/>
      <c r="E8" s="16"/>
      <c r="F8" s="11"/>
      <c r="G8" s="17"/>
      <c r="H8" s="24"/>
    </row>
    <row r="9" spans="1:8" ht="17.5" x14ac:dyDescent="0.45">
      <c r="A9" s="11" t="s">
        <v>24</v>
      </c>
      <c r="B9" s="11"/>
      <c r="C9" s="14">
        <v>4707826</v>
      </c>
      <c r="D9" s="11"/>
      <c r="E9" s="14">
        <v>4670695</v>
      </c>
      <c r="F9" s="11"/>
      <c r="G9" s="15">
        <f t="shared" ref="G9:G30" si="0">(C9-E9)/E9</f>
        <v>7.9497804930529613E-3</v>
      </c>
      <c r="H9" s="24"/>
    </row>
    <row r="10" spans="1:8" ht="17.5" x14ac:dyDescent="0.45">
      <c r="A10" s="11" t="s">
        <v>69</v>
      </c>
      <c r="B10" s="11"/>
      <c r="C10" s="14">
        <v>2398233</v>
      </c>
      <c r="D10" s="11"/>
      <c r="E10" s="14">
        <v>1353780</v>
      </c>
      <c r="F10" s="11"/>
      <c r="G10" s="15">
        <f t="shared" si="0"/>
        <v>0.77150866462793066</v>
      </c>
      <c r="H10" s="24"/>
    </row>
    <row r="11" spans="1:8" ht="17.5" x14ac:dyDescent="0.45">
      <c r="A11" s="11" t="s">
        <v>25</v>
      </c>
      <c r="B11" s="11"/>
      <c r="C11" s="14">
        <v>910740</v>
      </c>
      <c r="D11" s="11"/>
      <c r="E11" s="14">
        <v>1067246</v>
      </c>
      <c r="F11" s="11"/>
      <c r="G11" s="15">
        <f t="shared" ref="G11:G13" si="1">(C11-E11)/E11</f>
        <v>-0.14664472858178901</v>
      </c>
      <c r="H11" s="24"/>
    </row>
    <row r="12" spans="1:8" ht="17.5" x14ac:dyDescent="0.45">
      <c r="A12" s="11" t="s">
        <v>29</v>
      </c>
      <c r="B12" s="11"/>
      <c r="C12" s="14">
        <v>597753</v>
      </c>
      <c r="D12" s="11"/>
      <c r="E12" s="14">
        <v>680648</v>
      </c>
      <c r="F12" s="11"/>
      <c r="G12" s="15">
        <f>(C12-E12)/E12</f>
        <v>-0.12178835462676743</v>
      </c>
      <c r="H12" s="24"/>
    </row>
    <row r="13" spans="1:8" ht="17.5" x14ac:dyDescent="0.45">
      <c r="A13" s="11" t="s">
        <v>71</v>
      </c>
      <c r="B13" s="11"/>
      <c r="C13" s="14">
        <v>586789</v>
      </c>
      <c r="D13" s="11"/>
      <c r="E13" s="14">
        <v>856131</v>
      </c>
      <c r="F13" s="11"/>
      <c r="G13" s="15">
        <f t="shared" si="1"/>
        <v>-0.31460372302836831</v>
      </c>
      <c r="H13" s="24"/>
    </row>
    <row r="14" spans="1:8" ht="17.5" x14ac:dyDescent="0.45">
      <c r="A14" s="11" t="s">
        <v>28</v>
      </c>
      <c r="B14" s="11"/>
      <c r="C14" s="14">
        <v>165761</v>
      </c>
      <c r="D14" s="11"/>
      <c r="E14" s="14">
        <v>310742</v>
      </c>
      <c r="F14" s="11"/>
      <c r="G14" s="15">
        <f>(C14-E14)/E14</f>
        <v>-0.46656390188645241</v>
      </c>
      <c r="H14" s="24"/>
    </row>
    <row r="15" spans="1:8" ht="17.5" x14ac:dyDescent="0.45">
      <c r="A15" s="11" t="s">
        <v>36</v>
      </c>
      <c r="B15" s="11"/>
      <c r="C15" s="14">
        <v>109140</v>
      </c>
      <c r="D15" s="11"/>
      <c r="E15" s="14">
        <v>212080</v>
      </c>
      <c r="F15" s="11"/>
      <c r="G15" s="15">
        <f>(C15-E15)/E15</f>
        <v>-0.48538287438702377</v>
      </c>
      <c r="H15" s="24"/>
    </row>
    <row r="16" spans="1:8" ht="17.5" x14ac:dyDescent="0.45">
      <c r="A16" s="11" t="s">
        <v>26</v>
      </c>
      <c r="B16" s="11"/>
      <c r="C16" s="14">
        <v>98530</v>
      </c>
      <c r="D16" s="11"/>
      <c r="E16" s="14">
        <v>119630</v>
      </c>
      <c r="F16" s="11"/>
      <c r="G16" s="15">
        <f t="shared" si="0"/>
        <v>-0.17637716291900024</v>
      </c>
      <c r="H16" s="24"/>
    </row>
    <row r="17" spans="1:8" ht="17.5" x14ac:dyDescent="0.45">
      <c r="A17" s="11" t="s">
        <v>27</v>
      </c>
      <c r="B17" s="11"/>
      <c r="C17" s="14">
        <v>93891</v>
      </c>
      <c r="D17" s="11"/>
      <c r="E17" s="14">
        <v>84116</v>
      </c>
      <c r="F17" s="11"/>
      <c r="G17" s="15">
        <f t="shared" si="0"/>
        <v>0.1162085691188359</v>
      </c>
      <c r="H17" s="24"/>
    </row>
    <row r="18" spans="1:8" ht="17.5" x14ac:dyDescent="0.45">
      <c r="A18" s="11" t="s">
        <v>61</v>
      </c>
      <c r="B18" s="11"/>
      <c r="C18" s="14">
        <v>21143</v>
      </c>
      <c r="D18" s="14"/>
      <c r="E18" s="14">
        <v>29311</v>
      </c>
      <c r="F18" s="14"/>
      <c r="G18" s="15">
        <f>(C18-E18)/E18</f>
        <v>-0.27866671215584593</v>
      </c>
      <c r="H18" s="24"/>
    </row>
    <row r="19" spans="1:8" ht="17.5" x14ac:dyDescent="0.45">
      <c r="A19" s="11" t="s">
        <v>31</v>
      </c>
      <c r="B19" s="11"/>
      <c r="C19" s="14">
        <v>9499</v>
      </c>
      <c r="D19" s="11"/>
      <c r="E19" s="14">
        <v>4700</v>
      </c>
      <c r="F19" s="11"/>
      <c r="G19" s="15">
        <f t="shared" ref="G19" si="2">(C19-E19)/E19</f>
        <v>1.0210638297872341</v>
      </c>
      <c r="H19" s="24"/>
    </row>
    <row r="20" spans="1:8" ht="17.5" x14ac:dyDescent="0.45">
      <c r="A20" s="11" t="s">
        <v>33</v>
      </c>
      <c r="B20" s="11"/>
      <c r="C20" s="14">
        <v>3733</v>
      </c>
      <c r="D20" s="14"/>
      <c r="E20" s="14">
        <v>3503</v>
      </c>
      <c r="F20" s="14"/>
      <c r="G20" s="15">
        <f t="shared" ref="G20:G28" si="3">(C20-E20)/E20</f>
        <v>6.5658007422209536E-2</v>
      </c>
      <c r="H20" s="24"/>
    </row>
    <row r="21" spans="1:8" ht="17.5" x14ac:dyDescent="0.45">
      <c r="A21" s="11" t="s">
        <v>77</v>
      </c>
      <c r="B21" s="11"/>
      <c r="C21" s="14">
        <v>3702</v>
      </c>
      <c r="D21" s="11"/>
      <c r="E21" s="14">
        <v>15</v>
      </c>
      <c r="F21" s="11"/>
      <c r="G21" s="15">
        <f t="shared" si="3"/>
        <v>245.8</v>
      </c>
      <c r="H21" s="24"/>
    </row>
    <row r="22" spans="1:8" ht="17.5" x14ac:dyDescent="0.45">
      <c r="A22" s="11" t="s">
        <v>70</v>
      </c>
      <c r="B22" s="11"/>
      <c r="C22" s="14">
        <v>3301</v>
      </c>
      <c r="D22" s="11"/>
      <c r="E22" s="14">
        <v>5355</v>
      </c>
      <c r="F22" s="11"/>
      <c r="G22" s="15">
        <f t="shared" si="3"/>
        <v>-0.3835667600373483</v>
      </c>
      <c r="H22" s="24"/>
    </row>
    <row r="23" spans="1:8" ht="17.5" x14ac:dyDescent="0.45">
      <c r="A23" s="11" t="s">
        <v>35</v>
      </c>
      <c r="B23" s="11"/>
      <c r="C23" s="14">
        <v>3068</v>
      </c>
      <c r="D23" s="11"/>
      <c r="E23" s="14">
        <v>3071</v>
      </c>
      <c r="F23" s="11"/>
      <c r="G23" s="15">
        <f t="shared" si="3"/>
        <v>-9.7688049495278412E-4</v>
      </c>
      <c r="H23" s="24"/>
    </row>
    <row r="24" spans="1:8" ht="17.5" x14ac:dyDescent="0.45">
      <c r="A24" s="11" t="s">
        <v>32</v>
      </c>
      <c r="B24" s="11"/>
      <c r="C24" s="14">
        <v>2822</v>
      </c>
      <c r="D24" s="14"/>
      <c r="E24" s="14">
        <v>3248</v>
      </c>
      <c r="F24" s="14"/>
      <c r="G24" s="15">
        <f t="shared" si="3"/>
        <v>-0.13115763546798029</v>
      </c>
      <c r="H24" s="24"/>
    </row>
    <row r="25" spans="1:8" ht="17.5" x14ac:dyDescent="0.45">
      <c r="A25" s="11" t="s">
        <v>30</v>
      </c>
      <c r="B25" s="11"/>
      <c r="C25" s="14">
        <v>2552</v>
      </c>
      <c r="D25" s="11"/>
      <c r="E25" s="14">
        <v>3171</v>
      </c>
      <c r="F25" s="11"/>
      <c r="G25" s="15">
        <f t="shared" si="3"/>
        <v>-0.19520655944497003</v>
      </c>
      <c r="H25" s="24"/>
    </row>
    <row r="26" spans="1:8" ht="17.5" x14ac:dyDescent="0.45">
      <c r="A26" s="11" t="s">
        <v>59</v>
      </c>
      <c r="B26" s="11"/>
      <c r="C26" s="14">
        <v>2131</v>
      </c>
      <c r="D26" s="11"/>
      <c r="E26" s="14">
        <v>748</v>
      </c>
      <c r="F26" s="11"/>
      <c r="G26" s="15">
        <f t="shared" si="3"/>
        <v>1.8489304812834224</v>
      </c>
      <c r="H26" s="24"/>
    </row>
    <row r="27" spans="1:8" ht="17.5" x14ac:dyDescent="0.45">
      <c r="A27" s="11" t="s">
        <v>78</v>
      </c>
      <c r="B27" s="11"/>
      <c r="C27" s="14">
        <v>1700</v>
      </c>
      <c r="D27" s="11"/>
      <c r="E27" s="14">
        <v>1399</v>
      </c>
      <c r="F27" s="11"/>
      <c r="G27" s="15">
        <f t="shared" si="3"/>
        <v>0.21515368120085776</v>
      </c>
      <c r="H27" s="24"/>
    </row>
    <row r="28" spans="1:8" ht="17.5" x14ac:dyDescent="0.45">
      <c r="A28" s="11" t="s">
        <v>49</v>
      </c>
      <c r="B28" s="11"/>
      <c r="C28" s="14">
        <v>1132</v>
      </c>
      <c r="D28" s="11"/>
      <c r="E28" s="14">
        <v>1518</v>
      </c>
      <c r="F28" s="11"/>
      <c r="G28" s="15">
        <f t="shared" si="3"/>
        <v>-0.25428194993412384</v>
      </c>
      <c r="H28" s="24"/>
    </row>
    <row r="29" spans="1:8" ht="17.5" x14ac:dyDescent="0.45">
      <c r="A29" s="11" t="s">
        <v>38</v>
      </c>
      <c r="B29" s="11"/>
      <c r="C29" s="14">
        <f>505+654+72+40+499+30+809+75+15+55+49+20+248+12</f>
        <v>3083</v>
      </c>
      <c r="D29" s="11"/>
      <c r="E29" s="14">
        <f>1+1612+20+158+90+740+30+1659+105+377+9+71+3+282+20+5+4405+2287</f>
        <v>11874</v>
      </c>
      <c r="F29" s="11"/>
      <c r="G29" s="15">
        <f t="shared" si="0"/>
        <v>-0.7403570827017012</v>
      </c>
      <c r="H29" s="24"/>
    </row>
    <row r="30" spans="1:8" ht="18" thickBot="1" x14ac:dyDescent="0.5">
      <c r="A30" s="12" t="s">
        <v>12</v>
      </c>
      <c r="B30" s="11"/>
      <c r="C30" s="16">
        <f>SUM(C8:C29)</f>
        <v>9726529</v>
      </c>
      <c r="D30" s="11"/>
      <c r="E30" s="16">
        <f>SUM(E8:E29)</f>
        <v>9422981</v>
      </c>
      <c r="F30" s="11"/>
      <c r="G30" s="17">
        <f t="shared" si="0"/>
        <v>3.2213585064004693E-2</v>
      </c>
      <c r="H30" s="24"/>
    </row>
    <row r="31" spans="1:8" ht="21.5" thickTop="1" x14ac:dyDescent="0.55000000000000004">
      <c r="A31" s="25"/>
      <c r="B31" s="25"/>
      <c r="C31" s="26"/>
      <c r="D31" s="25"/>
      <c r="E31" s="27"/>
      <c r="F31" s="11"/>
      <c r="G31" s="28"/>
      <c r="H31" s="24"/>
    </row>
    <row r="32" spans="1:8" ht="17.5" x14ac:dyDescent="0.45">
      <c r="A32" s="29" t="s">
        <v>79</v>
      </c>
      <c r="B32" s="11"/>
      <c r="C32" s="11"/>
      <c r="D32" s="11"/>
      <c r="E32" s="11"/>
      <c r="F32" s="11"/>
      <c r="G32" s="11"/>
      <c r="H32" s="24"/>
    </row>
    <row r="33" spans="1:8" ht="17.5" x14ac:dyDescent="0.45">
      <c r="A33" s="11" t="s">
        <v>80</v>
      </c>
      <c r="B33" s="11"/>
      <c r="C33" s="11"/>
      <c r="D33" s="11"/>
      <c r="E33" s="11"/>
      <c r="F33" s="11"/>
      <c r="G33" s="11"/>
      <c r="H33" s="24"/>
    </row>
    <row r="34" spans="1:8" ht="17.5" x14ac:dyDescent="0.45">
      <c r="A34" s="11" t="s">
        <v>81</v>
      </c>
      <c r="B34" s="11"/>
      <c r="C34" s="11"/>
      <c r="D34" s="11"/>
      <c r="E34" s="11"/>
      <c r="F34" s="11"/>
      <c r="G34" s="11"/>
      <c r="H34" s="24"/>
    </row>
    <row r="35" spans="1:8" ht="17.5" x14ac:dyDescent="0.45">
      <c r="A35" s="11"/>
      <c r="B35" s="11"/>
      <c r="C35" s="11"/>
      <c r="D35" s="11"/>
      <c r="E35" s="11"/>
      <c r="F35" s="11"/>
      <c r="G35" s="11"/>
      <c r="H35" s="24"/>
    </row>
    <row r="36" spans="1:8" ht="16" customHeight="1" x14ac:dyDescent="0.45">
      <c r="A36" s="11" t="s">
        <v>68</v>
      </c>
      <c r="B36" s="11"/>
      <c r="C36" s="11"/>
      <c r="D36" s="11"/>
      <c r="E36" s="11"/>
      <c r="F36" s="11"/>
      <c r="G36" s="11"/>
      <c r="H36" s="24"/>
    </row>
    <row r="37" spans="1:8" x14ac:dyDescent="0.35">
      <c r="A37" s="1"/>
      <c r="B37" s="1"/>
      <c r="C37" s="1"/>
      <c r="D37" s="1"/>
      <c r="E37" s="1"/>
      <c r="F37" s="1"/>
      <c r="G37" s="1"/>
    </row>
    <row r="38" spans="1:8" ht="21" x14ac:dyDescent="0.55000000000000004">
      <c r="A38" s="9" t="s">
        <v>39</v>
      </c>
      <c r="B38" s="2"/>
      <c r="C38" s="2"/>
      <c r="D38" s="2"/>
      <c r="E38" s="6"/>
      <c r="F38" s="6"/>
      <c r="G38" s="6"/>
    </row>
    <row r="39" spans="1:8" ht="17.5" x14ac:dyDescent="0.45">
      <c r="A39" s="10" t="s">
        <v>1</v>
      </c>
      <c r="B39" s="10"/>
      <c r="C39" s="10"/>
      <c r="D39" s="10"/>
      <c r="E39" s="10"/>
      <c r="F39" s="10"/>
      <c r="G39" s="10"/>
      <c r="H39" s="24"/>
    </row>
    <row r="40" spans="1:8" ht="17.5" x14ac:dyDescent="0.45">
      <c r="A40" s="11"/>
      <c r="B40" s="11"/>
      <c r="C40" s="11"/>
      <c r="D40" s="11"/>
      <c r="E40" s="11"/>
      <c r="F40" s="11"/>
      <c r="G40" s="11"/>
      <c r="H40" s="24"/>
    </row>
    <row r="41" spans="1:8" ht="17.5" x14ac:dyDescent="0.45">
      <c r="A41" s="11"/>
      <c r="B41" s="11"/>
      <c r="C41" s="11"/>
      <c r="D41" s="11"/>
      <c r="E41" s="11"/>
      <c r="F41" s="11"/>
      <c r="G41" s="11"/>
      <c r="H41" s="24"/>
    </row>
    <row r="42" spans="1:8" ht="17.5" x14ac:dyDescent="0.45">
      <c r="A42" s="12" t="s">
        <v>2</v>
      </c>
      <c r="B42" s="11"/>
      <c r="C42" s="12">
        <v>2024</v>
      </c>
      <c r="D42" s="11"/>
      <c r="E42" s="12">
        <v>2023</v>
      </c>
      <c r="F42" s="11"/>
      <c r="G42" s="12" t="s">
        <v>18</v>
      </c>
      <c r="H42" s="24"/>
    </row>
    <row r="43" spans="1:8" ht="17.5" x14ac:dyDescent="0.45">
      <c r="A43" s="13"/>
      <c r="B43" s="11"/>
      <c r="C43" s="16"/>
      <c r="D43" s="11"/>
      <c r="E43" s="16"/>
      <c r="F43" s="11"/>
      <c r="G43" s="17"/>
      <c r="H43" s="24"/>
    </row>
    <row r="44" spans="1:8" ht="17.5" x14ac:dyDescent="0.45">
      <c r="A44" s="11" t="s">
        <v>59</v>
      </c>
      <c r="B44" s="11"/>
      <c r="C44" s="14">
        <v>243</v>
      </c>
      <c r="D44" s="11"/>
      <c r="E44" s="14">
        <v>372</v>
      </c>
      <c r="F44" s="11"/>
      <c r="G44" s="15">
        <f t="shared" ref="G44:G46" si="4">(C44-E44)/E44</f>
        <v>-0.34677419354838712</v>
      </c>
      <c r="H44" s="24"/>
    </row>
    <row r="45" spans="1:8" ht="17.5" x14ac:dyDescent="0.45">
      <c r="A45" s="11" t="s">
        <v>25</v>
      </c>
      <c r="B45" s="11"/>
      <c r="C45" s="14">
        <v>84</v>
      </c>
      <c r="D45" s="11"/>
      <c r="E45" s="14">
        <v>12</v>
      </c>
      <c r="F45" s="11"/>
      <c r="G45" s="15">
        <f>(C45-E45)/E45</f>
        <v>6</v>
      </c>
      <c r="H45" s="24"/>
    </row>
    <row r="46" spans="1:8" ht="17.5" x14ac:dyDescent="0.45">
      <c r="A46" s="11" t="s">
        <v>82</v>
      </c>
      <c r="B46" s="11"/>
      <c r="C46" s="14">
        <v>21</v>
      </c>
      <c r="D46" s="11"/>
      <c r="E46" s="14">
        <v>11</v>
      </c>
      <c r="F46" s="11"/>
      <c r="G46" s="15">
        <f t="shared" si="4"/>
        <v>0.90909090909090906</v>
      </c>
      <c r="H46" s="24"/>
    </row>
    <row r="47" spans="1:8" ht="17.5" x14ac:dyDescent="0.45">
      <c r="A47" s="11" t="s">
        <v>43</v>
      </c>
      <c r="B47" s="11"/>
      <c r="C47" s="14">
        <f>10+10+4+6</f>
        <v>30</v>
      </c>
      <c r="D47" s="11"/>
      <c r="E47" s="14">
        <f>4+10+180+203</f>
        <v>397</v>
      </c>
      <c r="F47" s="11"/>
      <c r="G47" s="15">
        <f t="shared" ref="G47:G48" si="5">(C47-E47)/E47</f>
        <v>-0.92443324937027704</v>
      </c>
      <c r="H47" s="24"/>
    </row>
    <row r="48" spans="1:8" ht="18" thickBot="1" x14ac:dyDescent="0.5">
      <c r="A48" s="12" t="s">
        <v>12</v>
      </c>
      <c r="B48" s="11"/>
      <c r="C48" s="16">
        <f>SUM(C43:C47)</f>
        <v>378</v>
      </c>
      <c r="D48" s="14"/>
      <c r="E48" s="16">
        <f>SUM(E43:E47)</f>
        <v>792</v>
      </c>
      <c r="F48" s="14"/>
      <c r="G48" s="17">
        <f t="shared" si="5"/>
        <v>-0.52272727272727271</v>
      </c>
      <c r="H48" s="24"/>
    </row>
    <row r="49" spans="1:8" ht="9.65" customHeight="1" thickTop="1" x14ac:dyDescent="0.45">
      <c r="A49" s="11"/>
      <c r="B49" s="11"/>
      <c r="C49" s="20"/>
      <c r="D49" s="11"/>
      <c r="E49" s="20"/>
      <c r="F49" s="11"/>
      <c r="G49" s="20"/>
      <c r="H49" s="24"/>
    </row>
    <row r="50" spans="1:8" ht="11" customHeight="1" x14ac:dyDescent="0.45">
      <c r="A50" s="30"/>
      <c r="B50" s="24"/>
      <c r="C50" s="24"/>
      <c r="D50" s="24"/>
      <c r="E50" s="24"/>
      <c r="F50" s="24"/>
      <c r="G50" s="24"/>
      <c r="H50" s="24"/>
    </row>
    <row r="51" spans="1:8" ht="17.5" x14ac:dyDescent="0.45">
      <c r="A51" s="11" t="s">
        <v>83</v>
      </c>
      <c r="B51" s="24"/>
      <c r="C51" s="24"/>
      <c r="D51" s="24"/>
      <c r="E51" s="24"/>
      <c r="F51" s="24"/>
      <c r="G51" s="24"/>
      <c r="H51" s="24"/>
    </row>
    <row r="52" spans="1:8" ht="17.5" x14ac:dyDescent="0.45">
      <c r="A52" s="11"/>
      <c r="B52" s="24"/>
      <c r="C52" s="24"/>
      <c r="D52" s="24"/>
      <c r="E52" s="24"/>
      <c r="F52" s="24"/>
      <c r="G52" s="24"/>
      <c r="H52" s="24"/>
    </row>
    <row r="53" spans="1:8" ht="17.5" x14ac:dyDescent="0.45">
      <c r="A53" s="24"/>
      <c r="B53" s="24"/>
      <c r="C53" s="24"/>
      <c r="D53" s="24"/>
      <c r="E53" s="24"/>
      <c r="F53" s="24"/>
      <c r="G53" s="24"/>
      <c r="H53" s="24"/>
    </row>
  </sheetData>
  <pageMargins left="0.7" right="0.7" top="0.75" bottom="0.75" header="0.3" footer="0.3"/>
  <pageSetup scale="82" fitToWidth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tabSelected="1" topLeftCell="A18" workbookViewId="0">
      <selection activeCell="D45" sqref="D45"/>
    </sheetView>
  </sheetViews>
  <sheetFormatPr defaultRowHeight="15.5" x14ac:dyDescent="0.35"/>
  <cols>
    <col min="1" max="1" width="20.61328125" customWidth="1"/>
    <col min="2" max="2" width="4.69140625" customWidth="1"/>
    <col min="3" max="3" width="10.765625" customWidth="1"/>
    <col min="4" max="4" width="4.69140625" customWidth="1"/>
    <col min="5" max="5" width="10.69140625" customWidth="1"/>
    <col min="6" max="6" width="4.69140625" customWidth="1"/>
    <col min="7" max="8" width="10.765625" customWidth="1"/>
  </cols>
  <sheetData>
    <row r="1" spans="1:9" ht="9.5" customHeight="1" x14ac:dyDescent="0.35">
      <c r="A1" s="1"/>
      <c r="B1" s="1"/>
      <c r="C1" s="1"/>
      <c r="D1" s="1"/>
      <c r="E1" s="1"/>
      <c r="F1" s="1"/>
      <c r="G1" s="1"/>
    </row>
    <row r="2" spans="1:9" ht="21" x14ac:dyDescent="0.55000000000000004">
      <c r="A2" s="9" t="s">
        <v>40</v>
      </c>
      <c r="B2" s="2"/>
      <c r="C2" s="2"/>
      <c r="D2" s="2"/>
      <c r="E2" s="6"/>
      <c r="F2" s="6"/>
      <c r="G2" s="6"/>
    </row>
    <row r="3" spans="1:9" ht="17.5" x14ac:dyDescent="0.45">
      <c r="A3" s="10" t="s">
        <v>1</v>
      </c>
      <c r="B3" s="10"/>
      <c r="C3" s="10"/>
      <c r="D3" s="10"/>
      <c r="E3" s="10"/>
      <c r="F3" s="10"/>
      <c r="G3" s="10"/>
      <c r="H3" s="24"/>
      <c r="I3" s="24"/>
    </row>
    <row r="4" spans="1:9" ht="10.5" customHeight="1" x14ac:dyDescent="0.45">
      <c r="A4" s="11"/>
      <c r="B4" s="11"/>
      <c r="C4" s="11"/>
      <c r="D4" s="11"/>
      <c r="E4" s="11"/>
      <c r="F4" s="11"/>
      <c r="G4" s="11"/>
      <c r="H4" s="24"/>
      <c r="I4" s="24"/>
    </row>
    <row r="5" spans="1:9" ht="17.5" x14ac:dyDescent="0.45">
      <c r="A5" s="12" t="s">
        <v>2</v>
      </c>
      <c r="B5" s="11"/>
      <c r="C5" s="12">
        <v>2024</v>
      </c>
      <c r="D5" s="11"/>
      <c r="E5" s="12">
        <v>2023</v>
      </c>
      <c r="F5" s="11"/>
      <c r="G5" s="12" t="s">
        <v>18</v>
      </c>
      <c r="H5" s="24"/>
      <c r="I5" s="24"/>
    </row>
    <row r="6" spans="1:9" ht="13" customHeight="1" x14ac:dyDescent="0.45">
      <c r="A6" s="13"/>
      <c r="B6" s="11"/>
      <c r="C6" s="16"/>
      <c r="D6" s="11"/>
      <c r="E6" s="16"/>
      <c r="F6" s="11"/>
      <c r="G6" s="17"/>
      <c r="H6" s="24"/>
      <c r="I6" s="24"/>
    </row>
    <row r="7" spans="1:9" ht="17.5" x14ac:dyDescent="0.45">
      <c r="A7" s="11" t="s">
        <v>24</v>
      </c>
      <c r="B7" s="11"/>
      <c r="C7" s="14">
        <v>2825169</v>
      </c>
      <c r="D7" s="11"/>
      <c r="E7" s="14">
        <v>2688636</v>
      </c>
      <c r="F7" s="11"/>
      <c r="G7" s="15">
        <f t="shared" ref="G7:G25" si="0">(C7-E7)/E7</f>
        <v>5.0781511517364195E-2</v>
      </c>
      <c r="H7" s="24"/>
      <c r="I7" s="24"/>
    </row>
    <row r="8" spans="1:9" ht="17.5" x14ac:dyDescent="0.45">
      <c r="A8" s="11" t="s">
        <v>71</v>
      </c>
      <c r="B8" s="11"/>
      <c r="C8" s="14">
        <v>722787</v>
      </c>
      <c r="D8" s="11"/>
      <c r="E8" s="14">
        <v>365633</v>
      </c>
      <c r="F8" s="11"/>
      <c r="G8" s="15">
        <f>(C8-E8)/E8</f>
        <v>0.97681008005294923</v>
      </c>
      <c r="H8" s="24"/>
      <c r="I8" s="24"/>
    </row>
    <row r="9" spans="1:9" ht="17.5" x14ac:dyDescent="0.45">
      <c r="A9" s="11" t="s">
        <v>69</v>
      </c>
      <c r="B9" s="11"/>
      <c r="C9" s="14">
        <v>419973</v>
      </c>
      <c r="D9" s="11"/>
      <c r="E9" s="14">
        <v>446790</v>
      </c>
      <c r="F9" s="11"/>
      <c r="G9" s="15">
        <f>(C9-E9)/E9</f>
        <v>-6.0021486604445042E-2</v>
      </c>
      <c r="H9" s="24"/>
      <c r="I9" s="24"/>
    </row>
    <row r="10" spans="1:9" ht="17.5" x14ac:dyDescent="0.45">
      <c r="A10" s="11" t="s">
        <v>25</v>
      </c>
      <c r="B10" s="11"/>
      <c r="C10" s="14">
        <v>268779</v>
      </c>
      <c r="D10" s="11"/>
      <c r="E10" s="14">
        <v>305478</v>
      </c>
      <c r="F10" s="11"/>
      <c r="G10" s="15">
        <f t="shared" ref="G10" si="1">(C10-E10)/E10</f>
        <v>-0.12013631096183686</v>
      </c>
      <c r="H10" s="24"/>
      <c r="I10" s="24"/>
    </row>
    <row r="11" spans="1:9" ht="17.5" x14ac:dyDescent="0.45">
      <c r="A11" s="11" t="s">
        <v>26</v>
      </c>
      <c r="B11" s="11"/>
      <c r="C11" s="14">
        <v>206685</v>
      </c>
      <c r="D11" s="11"/>
      <c r="E11" s="14">
        <v>200412</v>
      </c>
      <c r="F11" s="11"/>
      <c r="G11" s="15">
        <f t="shared" si="0"/>
        <v>3.1300520926890604E-2</v>
      </c>
      <c r="H11" s="24"/>
      <c r="I11" s="24"/>
    </row>
    <row r="12" spans="1:9" ht="17.5" x14ac:dyDescent="0.45">
      <c r="A12" s="11" t="s">
        <v>36</v>
      </c>
      <c r="B12" s="11"/>
      <c r="C12" s="14">
        <v>146936</v>
      </c>
      <c r="D12" s="11"/>
      <c r="E12" s="14">
        <v>119714</v>
      </c>
      <c r="F12" s="11"/>
      <c r="G12" s="15">
        <f>(C12-E12)/E12</f>
        <v>0.22739195081611174</v>
      </c>
      <c r="H12" s="24"/>
      <c r="I12" s="24"/>
    </row>
    <row r="13" spans="1:9" ht="17.5" x14ac:dyDescent="0.45">
      <c r="A13" s="11" t="s">
        <v>35</v>
      </c>
      <c r="B13" s="11"/>
      <c r="C13" s="14">
        <v>74164</v>
      </c>
      <c r="D13" s="11"/>
      <c r="E13" s="14">
        <v>68792</v>
      </c>
      <c r="F13" s="11"/>
      <c r="G13" s="15">
        <f>(C13-E13)/E13</f>
        <v>7.8090475636701948E-2</v>
      </c>
      <c r="H13" s="24"/>
      <c r="I13" s="24"/>
    </row>
    <row r="14" spans="1:9" ht="17.5" x14ac:dyDescent="0.45">
      <c r="A14" s="11" t="s">
        <v>27</v>
      </c>
      <c r="B14" s="11"/>
      <c r="C14" s="14">
        <v>73134</v>
      </c>
      <c r="D14" s="11"/>
      <c r="E14" s="14">
        <v>93940</v>
      </c>
      <c r="F14" s="11"/>
      <c r="G14" s="15">
        <f>(C14-E14)/E14</f>
        <v>-0.22148179689163297</v>
      </c>
      <c r="H14" s="24"/>
      <c r="I14" s="24"/>
    </row>
    <row r="15" spans="1:9" ht="17.5" x14ac:dyDescent="0.45">
      <c r="A15" s="11" t="s">
        <v>29</v>
      </c>
      <c r="B15" s="11"/>
      <c r="C15" s="14">
        <v>70713</v>
      </c>
      <c r="D15" s="11"/>
      <c r="E15" s="14">
        <v>49346</v>
      </c>
      <c r="F15" s="11"/>
      <c r="G15" s="15">
        <f t="shared" ref="G15:G22" si="2">(C15-E15)/E15</f>
        <v>0.43300368824220808</v>
      </c>
      <c r="H15" s="24"/>
      <c r="I15" s="24"/>
    </row>
    <row r="16" spans="1:9" ht="17.5" x14ac:dyDescent="0.45">
      <c r="A16" s="11" t="s">
        <v>28</v>
      </c>
      <c r="B16" s="11"/>
      <c r="C16" s="14">
        <v>33934</v>
      </c>
      <c r="D16" s="11"/>
      <c r="E16" s="14">
        <v>26715</v>
      </c>
      <c r="F16" s="11"/>
      <c r="G16" s="15">
        <f t="shared" ref="G16:G21" si="3">(C16-E16)/E16</f>
        <v>0.27022272131761182</v>
      </c>
      <c r="H16" s="24"/>
      <c r="I16" s="24"/>
    </row>
    <row r="17" spans="1:9" ht="17.5" x14ac:dyDescent="0.45">
      <c r="A17" s="11" t="s">
        <v>31</v>
      </c>
      <c r="B17" s="11"/>
      <c r="C17" s="14">
        <v>19804</v>
      </c>
      <c r="D17" s="11"/>
      <c r="E17" s="14">
        <v>22621</v>
      </c>
      <c r="F17" s="11"/>
      <c r="G17" s="15">
        <f t="shared" si="3"/>
        <v>-0.12453030370010168</v>
      </c>
      <c r="H17" s="24"/>
      <c r="I17" s="24"/>
    </row>
    <row r="18" spans="1:9" ht="17.5" x14ac:dyDescent="0.45">
      <c r="A18" s="11" t="s">
        <v>34</v>
      </c>
      <c r="B18" s="11"/>
      <c r="C18" s="14">
        <v>7970</v>
      </c>
      <c r="D18" s="11"/>
      <c r="E18" s="14">
        <v>9513</v>
      </c>
      <c r="F18" s="11"/>
      <c r="G18" s="15">
        <f t="shared" si="3"/>
        <v>-0.16219909597393042</v>
      </c>
      <c r="H18" s="24"/>
      <c r="I18" s="24"/>
    </row>
    <row r="19" spans="1:9" ht="17.5" x14ac:dyDescent="0.45">
      <c r="A19" s="11" t="s">
        <v>62</v>
      </c>
      <c r="B19" s="11"/>
      <c r="C19" s="14">
        <v>5460</v>
      </c>
      <c r="D19" s="11"/>
      <c r="E19" s="14">
        <v>6652</v>
      </c>
      <c r="F19" s="11"/>
      <c r="G19" s="15">
        <f t="shared" si="3"/>
        <v>-0.17919422730006013</v>
      </c>
      <c r="H19" s="24"/>
      <c r="I19" s="24"/>
    </row>
    <row r="20" spans="1:9" ht="17.5" x14ac:dyDescent="0.45">
      <c r="A20" s="11" t="s">
        <v>41</v>
      </c>
      <c r="B20" s="11"/>
      <c r="C20" s="14">
        <v>4771</v>
      </c>
      <c r="D20" s="11"/>
      <c r="E20" s="14">
        <v>48975</v>
      </c>
      <c r="F20" s="11"/>
      <c r="G20" s="15">
        <f t="shared" si="3"/>
        <v>-0.9025829504849413</v>
      </c>
      <c r="H20" s="24"/>
      <c r="I20" s="24"/>
    </row>
    <row r="21" spans="1:9" ht="17.5" x14ac:dyDescent="0.45">
      <c r="A21" s="11" t="s">
        <v>42</v>
      </c>
      <c r="B21" s="11"/>
      <c r="C21" s="14">
        <v>3012</v>
      </c>
      <c r="D21" s="11"/>
      <c r="E21" s="14">
        <v>3732</v>
      </c>
      <c r="F21" s="11"/>
      <c r="G21" s="15">
        <f t="shared" si="3"/>
        <v>-0.19292604501607716</v>
      </c>
      <c r="H21" s="24"/>
      <c r="I21" s="24"/>
    </row>
    <row r="22" spans="1:9" ht="17.5" x14ac:dyDescent="0.45">
      <c r="A22" s="11" t="s">
        <v>70</v>
      </c>
      <c r="B22" s="11"/>
      <c r="C22" s="14">
        <v>2768</v>
      </c>
      <c r="D22" s="11"/>
      <c r="E22" s="14">
        <v>3987</v>
      </c>
      <c r="F22" s="11"/>
      <c r="G22" s="15">
        <f t="shared" si="2"/>
        <v>-0.30574366691748184</v>
      </c>
      <c r="H22" s="24"/>
      <c r="I22" s="24"/>
    </row>
    <row r="23" spans="1:9" ht="17.5" x14ac:dyDescent="0.45">
      <c r="A23" s="11" t="s">
        <v>84</v>
      </c>
      <c r="B23" s="11"/>
      <c r="C23" s="14">
        <v>1394</v>
      </c>
      <c r="D23" s="11"/>
      <c r="E23" s="14">
        <v>930</v>
      </c>
      <c r="F23" s="11"/>
      <c r="G23" s="15">
        <f t="shared" ref="G23" si="4">(C23-E23)/E23</f>
        <v>0.49892473118279568</v>
      </c>
      <c r="H23" s="24"/>
      <c r="I23" s="24"/>
    </row>
    <row r="24" spans="1:9" ht="17.5" x14ac:dyDescent="0.45">
      <c r="A24" s="11" t="s">
        <v>53</v>
      </c>
      <c r="B24" s="11"/>
      <c r="C24" s="14">
        <f>400+20+232+175+120+4</f>
        <v>951</v>
      </c>
      <c r="D24" s="14"/>
      <c r="E24" s="14">
        <f>437+73+10+1576+135+20+11+3650</f>
        <v>5912</v>
      </c>
      <c r="F24" s="14"/>
      <c r="G24" s="15">
        <f t="shared" si="0"/>
        <v>-0.83914073071718542</v>
      </c>
      <c r="H24" s="24"/>
      <c r="I24" s="24"/>
    </row>
    <row r="25" spans="1:9" ht="18" thickBot="1" x14ac:dyDescent="0.5">
      <c r="A25" s="12" t="s">
        <v>12</v>
      </c>
      <c r="B25" s="11"/>
      <c r="C25" s="16">
        <f>SUM(C6:C24)</f>
        <v>4888404</v>
      </c>
      <c r="D25" s="14"/>
      <c r="E25" s="16">
        <f>SUM(E6:E24)</f>
        <v>4467778</v>
      </c>
      <c r="F25" s="14"/>
      <c r="G25" s="17">
        <f t="shared" si="0"/>
        <v>9.4146575769879351E-2</v>
      </c>
      <c r="H25" s="24"/>
      <c r="I25" s="24"/>
    </row>
    <row r="26" spans="1:9" ht="9" customHeight="1" thickTop="1" x14ac:dyDescent="0.45">
      <c r="A26" s="11"/>
      <c r="B26" s="11"/>
      <c r="C26" s="20"/>
      <c r="D26" s="11"/>
      <c r="E26" s="20"/>
      <c r="F26" s="11"/>
      <c r="G26" s="20"/>
      <c r="H26" s="24"/>
      <c r="I26" s="24"/>
    </row>
    <row r="27" spans="1:9" ht="17.5" x14ac:dyDescent="0.45">
      <c r="A27" s="11" t="s">
        <v>85</v>
      </c>
      <c r="B27" s="11"/>
      <c r="C27" s="11"/>
      <c r="D27" s="11"/>
      <c r="E27" s="11"/>
      <c r="F27" s="11"/>
      <c r="G27" s="11"/>
      <c r="H27" s="24"/>
      <c r="I27" s="24"/>
    </row>
    <row r="28" spans="1:9" ht="17.5" x14ac:dyDescent="0.45">
      <c r="A28" s="11" t="s">
        <v>86</v>
      </c>
      <c r="B28" s="11"/>
      <c r="C28" s="11"/>
      <c r="D28" s="11"/>
      <c r="E28" s="11"/>
      <c r="F28" s="11"/>
      <c r="G28" s="11"/>
      <c r="H28" s="24"/>
      <c r="I28" s="24"/>
    </row>
    <row r="29" spans="1:9" ht="6" customHeight="1" x14ac:dyDescent="0.45">
      <c r="A29" s="11"/>
      <c r="B29" s="11"/>
      <c r="C29" s="11"/>
      <c r="D29" s="11"/>
      <c r="E29" s="11"/>
      <c r="F29" s="11"/>
      <c r="G29" s="11"/>
      <c r="H29" s="24"/>
      <c r="I29" s="24"/>
    </row>
    <row r="30" spans="1:9" ht="17.5" x14ac:dyDescent="0.45">
      <c r="A30" s="11" t="s">
        <v>68</v>
      </c>
      <c r="B30" s="11"/>
      <c r="C30" s="11"/>
      <c r="D30" s="11"/>
      <c r="E30" s="11"/>
      <c r="F30" s="11"/>
      <c r="G30" s="11"/>
      <c r="H30" s="24"/>
      <c r="I30" s="24"/>
    </row>
    <row r="31" spans="1:9" ht="9.5" customHeight="1" x14ac:dyDescent="0.35">
      <c r="A31" s="1"/>
      <c r="B31" s="1"/>
      <c r="C31" s="1"/>
      <c r="D31" s="1"/>
      <c r="E31" s="1"/>
      <c r="F31" s="1"/>
      <c r="G31" s="1"/>
    </row>
    <row r="32" spans="1:9" ht="21" x14ac:dyDescent="0.55000000000000004">
      <c r="A32" s="9" t="s">
        <v>44</v>
      </c>
      <c r="B32" s="2"/>
      <c r="C32" s="2"/>
      <c r="D32" s="2"/>
      <c r="E32" s="6"/>
      <c r="F32" s="6"/>
      <c r="G32" s="6"/>
    </row>
    <row r="33" spans="1:8" ht="17.5" x14ac:dyDescent="0.45">
      <c r="A33" s="10" t="s">
        <v>1</v>
      </c>
      <c r="B33" s="10"/>
      <c r="C33" s="10"/>
      <c r="D33" s="10"/>
      <c r="E33" s="10"/>
      <c r="F33" s="10"/>
      <c r="G33" s="10"/>
      <c r="H33" s="24"/>
    </row>
    <row r="34" spans="1:8" ht="10" customHeight="1" x14ac:dyDescent="0.45">
      <c r="A34" s="11"/>
      <c r="B34" s="11"/>
      <c r="C34" s="11"/>
      <c r="D34" s="11"/>
      <c r="E34" s="11"/>
      <c r="F34" s="11"/>
      <c r="G34" s="11"/>
      <c r="H34" s="24"/>
    </row>
    <row r="35" spans="1:8" ht="17.5" x14ac:dyDescent="0.45">
      <c r="A35" s="11"/>
      <c r="B35" s="11"/>
      <c r="C35" s="12">
        <v>2024</v>
      </c>
      <c r="D35" s="11"/>
      <c r="E35" s="12">
        <v>2023</v>
      </c>
      <c r="F35" s="11"/>
      <c r="G35" s="12" t="s">
        <v>18</v>
      </c>
      <c r="H35" s="24"/>
    </row>
    <row r="36" spans="1:8" ht="11.5" customHeight="1" x14ac:dyDescent="0.45">
      <c r="A36" s="11"/>
      <c r="B36" s="11"/>
      <c r="C36" s="13"/>
      <c r="D36" s="11"/>
      <c r="E36" s="13"/>
      <c r="F36" s="11"/>
      <c r="G36" s="13"/>
      <c r="H36" s="24"/>
    </row>
    <row r="37" spans="1:8" ht="18" thickBot="1" x14ac:dyDescent="0.5">
      <c r="A37" s="11" t="s">
        <v>21</v>
      </c>
      <c r="B37" s="11"/>
      <c r="C37" s="14">
        <v>5538444</v>
      </c>
      <c r="D37" s="11"/>
      <c r="E37" s="14">
        <v>4861415</v>
      </c>
      <c r="F37" s="11"/>
      <c r="G37" s="15">
        <f>(C37-E37)/E37</f>
        <v>0.13926583103890533</v>
      </c>
      <c r="H37" s="24"/>
    </row>
    <row r="38" spans="1:8" ht="11" customHeight="1" thickTop="1" x14ac:dyDescent="0.45">
      <c r="A38" s="11"/>
      <c r="B38" s="11"/>
      <c r="C38" s="20"/>
      <c r="D38" s="11"/>
      <c r="E38" s="20"/>
      <c r="F38" s="11"/>
      <c r="G38" s="20"/>
      <c r="H38" s="24"/>
    </row>
    <row r="39" spans="1:8" ht="9.5" customHeight="1" x14ac:dyDescent="0.35">
      <c r="A39" s="1"/>
      <c r="B39" s="1"/>
      <c r="C39" s="1"/>
      <c r="D39" s="1"/>
      <c r="E39" s="1"/>
      <c r="F39" s="1"/>
      <c r="G39" s="1"/>
    </row>
    <row r="40" spans="1:8" ht="21" x14ac:dyDescent="0.55000000000000004">
      <c r="A40" s="9" t="s">
        <v>44</v>
      </c>
      <c r="B40" s="2"/>
      <c r="C40" s="2"/>
      <c r="D40" s="2"/>
      <c r="E40" s="6"/>
      <c r="F40" s="6"/>
      <c r="G40" s="6"/>
    </row>
    <row r="41" spans="1:8" ht="17.5" x14ac:dyDescent="0.45">
      <c r="A41" s="10" t="s">
        <v>22</v>
      </c>
      <c r="B41" s="10"/>
      <c r="C41" s="10"/>
      <c r="D41" s="10"/>
      <c r="E41" s="10"/>
      <c r="F41" s="10"/>
      <c r="G41" s="10"/>
      <c r="H41" s="24"/>
    </row>
    <row r="42" spans="1:8" ht="10" customHeight="1" x14ac:dyDescent="0.45">
      <c r="A42" s="11"/>
      <c r="B42" s="11"/>
      <c r="C42" s="11"/>
      <c r="D42" s="11"/>
      <c r="E42" s="11"/>
      <c r="F42" s="11"/>
      <c r="G42" s="11"/>
      <c r="H42" s="24"/>
    </row>
    <row r="43" spans="1:8" ht="17.5" x14ac:dyDescent="0.45">
      <c r="A43" s="11"/>
      <c r="B43" s="11"/>
      <c r="C43" s="12" t="s">
        <v>93</v>
      </c>
      <c r="D43" s="11"/>
      <c r="E43" s="12">
        <v>2023</v>
      </c>
      <c r="F43" s="11"/>
      <c r="G43" s="12" t="s">
        <v>18</v>
      </c>
      <c r="H43" s="24"/>
    </row>
    <row r="44" spans="1:8" ht="9" customHeight="1" x14ac:dyDescent="0.45">
      <c r="A44" s="11"/>
      <c r="B44" s="11"/>
      <c r="C44" s="13"/>
      <c r="D44" s="11"/>
      <c r="E44" s="13"/>
      <c r="F44" s="11"/>
      <c r="G44" s="13"/>
      <c r="H44" s="24"/>
    </row>
    <row r="45" spans="1:8" ht="18" thickBot="1" x14ac:dyDescent="0.5">
      <c r="A45" s="11" t="s">
        <v>21</v>
      </c>
      <c r="B45" s="11"/>
      <c r="C45" s="31">
        <v>23629987</v>
      </c>
      <c r="D45" s="22"/>
      <c r="E45" s="31">
        <v>19263234</v>
      </c>
      <c r="F45" s="11"/>
      <c r="G45" s="23">
        <f>(C45-E45)/E45</f>
        <v>0.22668846778272017</v>
      </c>
      <c r="H45" s="24"/>
    </row>
    <row r="46" spans="1:8" ht="11" customHeight="1" thickTop="1" x14ac:dyDescent="0.45">
      <c r="A46" s="24"/>
      <c r="B46" s="24"/>
      <c r="C46" s="24"/>
      <c r="D46" s="24"/>
      <c r="E46" s="24"/>
      <c r="F46" s="24"/>
      <c r="G46" s="24"/>
      <c r="H46" s="24"/>
    </row>
    <row r="47" spans="1:8" x14ac:dyDescent="0.35">
      <c r="A47" s="33" t="s">
        <v>94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topLeftCell="A6" workbookViewId="0">
      <selection activeCell="G13" sqref="G13"/>
    </sheetView>
  </sheetViews>
  <sheetFormatPr defaultRowHeight="15.5" x14ac:dyDescent="0.35"/>
  <cols>
    <col min="1" max="1" width="20.61328125" customWidth="1"/>
    <col min="2" max="2" width="4.69140625" customWidth="1"/>
    <col min="3" max="3" width="10.765625" customWidth="1"/>
    <col min="4" max="4" width="4.765625" customWidth="1"/>
    <col min="5" max="5" width="10.765625" customWidth="1"/>
    <col min="6" max="6" width="4.69140625" customWidth="1"/>
    <col min="7" max="7" width="10.765625" customWidth="1"/>
    <col min="8" max="8" width="10.61328125" customWidth="1"/>
  </cols>
  <sheetData>
    <row r="1" spans="1:8" ht="21" x14ac:dyDescent="0.55000000000000004">
      <c r="A1" s="9" t="s">
        <v>45</v>
      </c>
      <c r="B1" s="6"/>
      <c r="C1" s="6"/>
      <c r="D1" s="6"/>
      <c r="E1" s="6"/>
      <c r="F1" s="6"/>
      <c r="G1" s="6"/>
      <c r="H1" s="1"/>
    </row>
    <row r="2" spans="1:8" ht="16.5" x14ac:dyDescent="0.45">
      <c r="A2" s="10" t="s">
        <v>1</v>
      </c>
      <c r="B2" s="10"/>
      <c r="C2" s="10"/>
      <c r="D2" s="10"/>
      <c r="E2" s="10"/>
      <c r="F2" s="10"/>
      <c r="G2" s="10"/>
      <c r="H2" s="11"/>
    </row>
    <row r="3" spans="1:8" ht="9" customHeight="1" x14ac:dyDescent="0.45">
      <c r="A3" s="11"/>
      <c r="B3" s="11"/>
      <c r="C3" s="11"/>
      <c r="D3" s="11"/>
      <c r="E3" s="11"/>
      <c r="F3" s="11"/>
      <c r="G3" s="11"/>
      <c r="H3" s="11"/>
    </row>
    <row r="4" spans="1:8" ht="16.5" x14ac:dyDescent="0.45">
      <c r="A4" s="12" t="s">
        <v>2</v>
      </c>
      <c r="B4" s="11"/>
      <c r="C4" s="18">
        <v>2023</v>
      </c>
      <c r="D4" s="11"/>
      <c r="E4" s="18">
        <v>2023</v>
      </c>
      <c r="F4" s="11"/>
      <c r="G4" s="12" t="s">
        <v>18</v>
      </c>
      <c r="H4" s="11"/>
    </row>
    <row r="5" spans="1:8" ht="8.5" customHeight="1" x14ac:dyDescent="0.45">
      <c r="A5" s="13"/>
      <c r="B5" s="11"/>
      <c r="C5" s="16"/>
      <c r="D5" s="11"/>
      <c r="E5" s="16"/>
      <c r="F5" s="11"/>
      <c r="G5" s="17"/>
      <c r="H5" s="11"/>
    </row>
    <row r="6" spans="1:8" ht="16.5" x14ac:dyDescent="0.45">
      <c r="A6" s="11" t="s">
        <v>24</v>
      </c>
      <c r="B6" s="11"/>
      <c r="C6" s="14">
        <v>2131815</v>
      </c>
      <c r="D6" s="11"/>
      <c r="E6" s="14">
        <v>1848026</v>
      </c>
      <c r="F6" s="11"/>
      <c r="G6" s="15">
        <f t="shared" ref="G6" si="0">(C6-E6)/E6</f>
        <v>0.1535633156676367</v>
      </c>
      <c r="H6" s="11"/>
    </row>
    <row r="7" spans="1:8" ht="16.5" x14ac:dyDescent="0.45">
      <c r="A7" s="11" t="s">
        <v>25</v>
      </c>
      <c r="B7" s="11"/>
      <c r="C7" s="14">
        <v>751693</v>
      </c>
      <c r="D7" s="11"/>
      <c r="E7" s="14">
        <v>673450</v>
      </c>
      <c r="F7" s="11"/>
      <c r="G7" s="15">
        <f t="shared" ref="G7" si="1">(C7-E7)/E7</f>
        <v>0.11618234464325489</v>
      </c>
      <c r="H7" s="11"/>
    </row>
    <row r="8" spans="1:8" ht="16.5" x14ac:dyDescent="0.45">
      <c r="A8" s="11" t="s">
        <v>36</v>
      </c>
      <c r="B8" s="11"/>
      <c r="C8" s="14">
        <v>558351</v>
      </c>
      <c r="D8" s="14"/>
      <c r="E8" s="14">
        <v>450941</v>
      </c>
      <c r="F8" s="11"/>
      <c r="G8" s="15">
        <f t="shared" ref="G8:G16" si="2">(C8-E8)/E8</f>
        <v>0.23819080544904989</v>
      </c>
      <c r="H8" s="11"/>
    </row>
    <row r="9" spans="1:8" ht="16.5" x14ac:dyDescent="0.45">
      <c r="A9" s="11" t="s">
        <v>28</v>
      </c>
      <c r="B9" s="11"/>
      <c r="C9" s="14">
        <v>361380</v>
      </c>
      <c r="D9" s="11"/>
      <c r="E9" s="14">
        <v>438867</v>
      </c>
      <c r="F9" s="11"/>
      <c r="G9" s="15">
        <f t="shared" si="2"/>
        <v>-0.17656146395149327</v>
      </c>
      <c r="H9" s="11"/>
    </row>
    <row r="10" spans="1:8" ht="16.5" x14ac:dyDescent="0.45">
      <c r="A10" s="11" t="s">
        <v>29</v>
      </c>
      <c r="B10" s="11"/>
      <c r="C10" s="14">
        <v>233124</v>
      </c>
      <c r="D10" s="11"/>
      <c r="E10" s="14">
        <v>304829</v>
      </c>
      <c r="F10" s="11"/>
      <c r="G10" s="15">
        <f t="shared" si="2"/>
        <v>-0.23523024384162924</v>
      </c>
      <c r="H10" s="11"/>
    </row>
    <row r="11" spans="1:8" ht="16.5" x14ac:dyDescent="0.45">
      <c r="A11" s="11" t="s">
        <v>71</v>
      </c>
      <c r="B11" s="11"/>
      <c r="C11" s="14">
        <v>206864</v>
      </c>
      <c r="D11" s="11"/>
      <c r="E11" s="14">
        <v>625686</v>
      </c>
      <c r="F11" s="11"/>
      <c r="G11" s="15">
        <f t="shared" si="2"/>
        <v>-0.66938048797639715</v>
      </c>
      <c r="H11" s="11"/>
    </row>
    <row r="12" spans="1:8" ht="16.5" x14ac:dyDescent="0.45">
      <c r="A12" s="11" t="s">
        <v>26</v>
      </c>
      <c r="B12" s="11"/>
      <c r="C12" s="14">
        <v>148094</v>
      </c>
      <c r="D12" s="11"/>
      <c r="E12" s="14">
        <v>160911</v>
      </c>
      <c r="F12" s="11"/>
      <c r="G12" s="15">
        <f t="shared" si="2"/>
        <v>-7.9652727284026573E-2</v>
      </c>
      <c r="H12" s="11"/>
    </row>
    <row r="13" spans="1:8" ht="16.5" x14ac:dyDescent="0.45">
      <c r="A13" s="11" t="s">
        <v>69</v>
      </c>
      <c r="B13" s="11"/>
      <c r="C13" s="14">
        <v>136586</v>
      </c>
      <c r="D13" s="14"/>
      <c r="E13" s="14">
        <v>11932</v>
      </c>
      <c r="F13" s="11"/>
      <c r="G13" s="15">
        <f t="shared" si="2"/>
        <v>10.447033188065706</v>
      </c>
      <c r="H13" s="11"/>
    </row>
    <row r="14" spans="1:8" ht="16.5" x14ac:dyDescent="0.45">
      <c r="A14" s="11" t="s">
        <v>27</v>
      </c>
      <c r="B14" s="11"/>
      <c r="C14" s="14">
        <v>123993</v>
      </c>
      <c r="D14" s="11"/>
      <c r="E14" s="14">
        <v>75108</v>
      </c>
      <c r="F14" s="11"/>
      <c r="G14" s="15">
        <f t="shared" si="2"/>
        <v>0.65086275762901424</v>
      </c>
      <c r="H14" s="11"/>
    </row>
    <row r="15" spans="1:8" ht="16.5" x14ac:dyDescent="0.45">
      <c r="A15" s="11" t="s">
        <v>35</v>
      </c>
      <c r="B15" s="11"/>
      <c r="C15" s="14">
        <v>98713</v>
      </c>
      <c r="D15" s="11"/>
      <c r="E15" s="14">
        <v>65985</v>
      </c>
      <c r="F15" s="11"/>
      <c r="G15" s="15">
        <f t="shared" si="2"/>
        <v>0.49599151322270213</v>
      </c>
      <c r="H15" s="11"/>
    </row>
    <row r="16" spans="1:8" ht="16.5" x14ac:dyDescent="0.45">
      <c r="A16" s="11" t="s">
        <v>67</v>
      </c>
      <c r="B16" s="11"/>
      <c r="C16" s="14">
        <v>65450</v>
      </c>
      <c r="D16" s="14"/>
      <c r="E16" s="14">
        <v>94532</v>
      </c>
      <c r="F16" s="11"/>
      <c r="G16" s="15">
        <f t="shared" si="2"/>
        <v>-0.30764185672576483</v>
      </c>
      <c r="H16" s="11"/>
    </row>
    <row r="17" spans="1:8" ht="16.5" x14ac:dyDescent="0.45">
      <c r="A17" s="11" t="s">
        <v>46</v>
      </c>
      <c r="B17" s="11"/>
      <c r="C17" s="14">
        <v>62869</v>
      </c>
      <c r="D17" s="11"/>
      <c r="E17" s="14">
        <v>55792</v>
      </c>
      <c r="F17" s="11"/>
      <c r="G17" s="15">
        <f t="shared" ref="G17" si="3">(C17-E17)/E17</f>
        <v>0.12684614281617437</v>
      </c>
      <c r="H17" s="11"/>
    </row>
    <row r="18" spans="1:8" ht="16.5" x14ac:dyDescent="0.45">
      <c r="A18" s="11" t="s">
        <v>31</v>
      </c>
      <c r="B18" s="11"/>
      <c r="C18" s="14">
        <v>62568</v>
      </c>
      <c r="D18" s="14"/>
      <c r="E18" s="14">
        <v>52797</v>
      </c>
      <c r="F18" s="11"/>
      <c r="G18" s="15">
        <f>(C18-E18)/E18</f>
        <v>0.18506733337121428</v>
      </c>
      <c r="H18" s="11"/>
    </row>
    <row r="19" spans="1:8" ht="16.5" x14ac:dyDescent="0.45">
      <c r="A19" s="11" t="s">
        <v>41</v>
      </c>
      <c r="B19" s="11"/>
      <c r="C19" s="14">
        <v>52678</v>
      </c>
      <c r="D19" s="14"/>
      <c r="E19" s="14">
        <v>44089</v>
      </c>
      <c r="F19" s="11"/>
      <c r="G19" s="15">
        <f t="shared" ref="G19" si="4">(C19-E19)/E19</f>
        <v>0.19481049694935246</v>
      </c>
      <c r="H19" s="11"/>
    </row>
    <row r="20" spans="1:8" ht="16.5" x14ac:dyDescent="0.45">
      <c r="A20" s="14" t="s">
        <v>61</v>
      </c>
      <c r="B20" s="11"/>
      <c r="C20" s="14">
        <v>48296</v>
      </c>
      <c r="D20" s="14"/>
      <c r="E20" s="14">
        <v>27695</v>
      </c>
      <c r="F20" s="11"/>
      <c r="G20" s="15">
        <f>(C20-E20)/E20</f>
        <v>0.7438526809893482</v>
      </c>
      <c r="H20" s="11"/>
    </row>
    <row r="21" spans="1:8" ht="16.5" x14ac:dyDescent="0.45">
      <c r="A21" s="11" t="s">
        <v>32</v>
      </c>
      <c r="B21" s="11"/>
      <c r="C21" s="14">
        <v>47031</v>
      </c>
      <c r="D21" s="11"/>
      <c r="E21" s="14">
        <v>38914</v>
      </c>
      <c r="F21" s="11"/>
      <c r="G21" s="15">
        <f t="shared" ref="G21" si="5">(C21-E21)/E21</f>
        <v>0.20858816878244332</v>
      </c>
      <c r="H21" s="11"/>
    </row>
    <row r="22" spans="1:8" ht="16.5" x14ac:dyDescent="0.45">
      <c r="A22" s="11" t="s">
        <v>70</v>
      </c>
      <c r="B22" s="11"/>
      <c r="C22" s="14">
        <v>42010</v>
      </c>
      <c r="D22" s="11"/>
      <c r="E22" s="14">
        <v>33472</v>
      </c>
      <c r="F22" s="11"/>
      <c r="G22" s="15">
        <f t="shared" ref="G22:G28" si="6">(C22-E22)/E22</f>
        <v>0.25507887189292544</v>
      </c>
      <c r="H22" s="11"/>
    </row>
    <row r="23" spans="1:8" ht="16.5" x14ac:dyDescent="0.45">
      <c r="A23" s="14" t="s">
        <v>64</v>
      </c>
      <c r="B23" s="11"/>
      <c r="C23" s="14">
        <v>29175</v>
      </c>
      <c r="D23" s="14"/>
      <c r="E23" s="14">
        <v>20610</v>
      </c>
      <c r="F23" s="11"/>
      <c r="G23" s="15">
        <f t="shared" si="6"/>
        <v>0.4155749636098981</v>
      </c>
      <c r="H23" s="11"/>
    </row>
    <row r="24" spans="1:8" ht="16.5" x14ac:dyDescent="0.45">
      <c r="A24" s="11" t="s">
        <v>33</v>
      </c>
      <c r="B24" s="11"/>
      <c r="C24" s="14">
        <v>27894</v>
      </c>
      <c r="D24" s="14"/>
      <c r="E24" s="14">
        <v>46192</v>
      </c>
      <c r="F24" s="14"/>
      <c r="G24" s="15">
        <f t="shared" si="6"/>
        <v>-0.39612919986144784</v>
      </c>
      <c r="H24" s="11"/>
    </row>
    <row r="25" spans="1:8" ht="16.5" x14ac:dyDescent="0.45">
      <c r="A25" s="11" t="s">
        <v>42</v>
      </c>
      <c r="B25" s="11"/>
      <c r="C25" s="14">
        <v>24968</v>
      </c>
      <c r="D25" s="14"/>
      <c r="E25" s="14">
        <v>2403</v>
      </c>
      <c r="F25" s="11"/>
      <c r="G25" s="15">
        <f t="shared" si="6"/>
        <v>9.3903454015813566</v>
      </c>
      <c r="H25" s="11"/>
    </row>
    <row r="26" spans="1:8" ht="16.5" x14ac:dyDescent="0.45">
      <c r="A26" s="11" t="s">
        <v>88</v>
      </c>
      <c r="B26" s="11"/>
      <c r="C26" s="14">
        <v>23762</v>
      </c>
      <c r="D26" s="14"/>
      <c r="E26" s="14">
        <v>2636</v>
      </c>
      <c r="F26" s="11"/>
      <c r="G26" s="15">
        <f t="shared" si="6"/>
        <v>8.0144157814871022</v>
      </c>
      <c r="H26" s="11"/>
    </row>
    <row r="27" spans="1:8" ht="16.5" x14ac:dyDescent="0.45">
      <c r="A27" s="11" t="s">
        <v>50</v>
      </c>
      <c r="B27" s="11"/>
      <c r="C27" s="14">
        <v>23315</v>
      </c>
      <c r="D27" s="14"/>
      <c r="E27" s="14">
        <v>21074</v>
      </c>
      <c r="F27" s="11"/>
      <c r="G27" s="15">
        <f t="shared" si="6"/>
        <v>0.10633956534117871</v>
      </c>
      <c r="H27" s="11"/>
    </row>
    <row r="28" spans="1:8" ht="16.5" x14ac:dyDescent="0.45">
      <c r="A28" s="14" t="s">
        <v>63</v>
      </c>
      <c r="B28" s="11"/>
      <c r="C28" s="14">
        <v>22092</v>
      </c>
      <c r="D28" s="14"/>
      <c r="E28" s="14">
        <v>14338</v>
      </c>
      <c r="F28" s="11"/>
      <c r="G28" s="15">
        <f t="shared" si="6"/>
        <v>0.54080066954944905</v>
      </c>
      <c r="H28" s="11"/>
    </row>
    <row r="29" spans="1:8" ht="16.5" x14ac:dyDescent="0.45">
      <c r="A29" s="11" t="s">
        <v>47</v>
      </c>
      <c r="B29" s="11"/>
      <c r="C29" s="14">
        <v>19798</v>
      </c>
      <c r="D29" s="14"/>
      <c r="E29" s="14">
        <v>13023</v>
      </c>
      <c r="F29" s="11"/>
      <c r="G29" s="15">
        <f t="shared" ref="G29" si="7">(C29-E29)/E29</f>
        <v>0.52023343315672277</v>
      </c>
      <c r="H29" s="11"/>
    </row>
    <row r="30" spans="1:8" ht="16.5" x14ac:dyDescent="0.45">
      <c r="A30" s="14" t="s">
        <v>57</v>
      </c>
      <c r="B30" s="11"/>
      <c r="C30" s="14">
        <v>19229</v>
      </c>
      <c r="D30" s="14"/>
      <c r="E30" s="14">
        <v>10906</v>
      </c>
      <c r="F30" s="11"/>
      <c r="G30" s="15">
        <f>(C30-E30)/E30</f>
        <v>0.76315789473684215</v>
      </c>
      <c r="H30" s="11"/>
    </row>
    <row r="31" spans="1:8" ht="16.5" x14ac:dyDescent="0.45">
      <c r="A31" s="11" t="s">
        <v>49</v>
      </c>
      <c r="B31" s="11"/>
      <c r="C31" s="14">
        <v>10033</v>
      </c>
      <c r="D31" s="14"/>
      <c r="E31" s="14">
        <v>21838</v>
      </c>
      <c r="F31" s="11"/>
      <c r="G31" s="15">
        <f t="shared" ref="G31:G36" si="8">(C31-E31)/E31</f>
        <v>-0.54057148090484475</v>
      </c>
      <c r="H31" s="11"/>
    </row>
    <row r="32" spans="1:8" ht="16.5" x14ac:dyDescent="0.45">
      <c r="A32" s="11" t="s">
        <v>48</v>
      </c>
      <c r="B32" s="11"/>
      <c r="C32" s="14">
        <v>8040</v>
      </c>
      <c r="D32" s="14"/>
      <c r="E32" s="14">
        <v>11628</v>
      </c>
      <c r="F32" s="11"/>
      <c r="G32" s="15">
        <f>(C32-E32)/E32</f>
        <v>-0.30856553147574817</v>
      </c>
      <c r="H32" s="11"/>
    </row>
    <row r="33" spans="1:8" ht="16.5" x14ac:dyDescent="0.45">
      <c r="A33" s="14" t="s">
        <v>56</v>
      </c>
      <c r="B33" s="11"/>
      <c r="C33" s="14">
        <v>6637</v>
      </c>
      <c r="D33" s="14"/>
      <c r="E33" s="14">
        <v>9068</v>
      </c>
      <c r="F33" s="11"/>
      <c r="G33" s="15">
        <f t="shared" ref="G33" si="9">(C33-E33)/E33</f>
        <v>-0.26808557565063962</v>
      </c>
      <c r="H33" s="11"/>
    </row>
    <row r="34" spans="1:8" ht="16.5" x14ac:dyDescent="0.45">
      <c r="A34" s="11" t="s">
        <v>51</v>
      </c>
      <c r="B34" s="11"/>
      <c r="C34" s="14">
        <v>6596</v>
      </c>
      <c r="D34" s="14"/>
      <c r="E34" s="14">
        <v>8458</v>
      </c>
      <c r="F34" s="11"/>
      <c r="G34" s="15">
        <f>(C34-E34)/E34</f>
        <v>-0.2201466067628281</v>
      </c>
      <c r="H34" s="11"/>
    </row>
    <row r="35" spans="1:8" ht="16.5" x14ac:dyDescent="0.45">
      <c r="A35" s="11" t="s">
        <v>37</v>
      </c>
      <c r="B35" s="11"/>
      <c r="C35" s="14">
        <v>6268</v>
      </c>
      <c r="D35" s="11"/>
      <c r="E35" s="14">
        <v>13210</v>
      </c>
      <c r="F35" s="11"/>
      <c r="G35" s="15">
        <f t="shared" si="8"/>
        <v>-0.52551097653292955</v>
      </c>
      <c r="H35" s="11"/>
    </row>
    <row r="36" spans="1:8" ht="16.5" x14ac:dyDescent="0.45">
      <c r="A36" s="11" t="s">
        <v>73</v>
      </c>
      <c r="B36" s="11"/>
      <c r="C36" s="14">
        <v>5993</v>
      </c>
      <c r="D36" s="14"/>
      <c r="E36" s="14">
        <v>7157</v>
      </c>
      <c r="F36" s="11"/>
      <c r="G36" s="15">
        <f t="shared" si="8"/>
        <v>-0.16263797680592426</v>
      </c>
      <c r="H36" s="11"/>
    </row>
    <row r="37" spans="1:8" ht="16.5" x14ac:dyDescent="0.45">
      <c r="A37" s="11" t="s">
        <v>87</v>
      </c>
      <c r="B37" s="11"/>
      <c r="C37" s="14">
        <v>3905</v>
      </c>
      <c r="D37" s="14"/>
      <c r="E37" s="14">
        <v>305</v>
      </c>
      <c r="F37" s="11"/>
      <c r="G37" s="15">
        <f>(C37-E37)/E37</f>
        <v>11.803278688524591</v>
      </c>
      <c r="H37" s="11"/>
    </row>
    <row r="38" spans="1:8" ht="16.5" x14ac:dyDescent="0.45">
      <c r="A38" s="11" t="s">
        <v>34</v>
      </c>
      <c r="B38" s="11"/>
      <c r="C38" s="14">
        <v>3901</v>
      </c>
      <c r="D38" s="14"/>
      <c r="E38" s="14">
        <v>1542</v>
      </c>
      <c r="F38" s="11"/>
      <c r="G38" s="15">
        <f>(C38-E38)/E38</f>
        <v>1.5298313878080414</v>
      </c>
      <c r="H38" s="11"/>
    </row>
    <row r="39" spans="1:8" ht="16.5" x14ac:dyDescent="0.45">
      <c r="A39" s="14" t="s">
        <v>72</v>
      </c>
      <c r="B39" s="11"/>
      <c r="C39" s="14">
        <v>3900</v>
      </c>
      <c r="D39" s="14"/>
      <c r="E39" s="14">
        <v>10055</v>
      </c>
      <c r="F39" s="11"/>
      <c r="G39" s="15">
        <f t="shared" ref="G39" si="10">(C39-E39)/E39</f>
        <v>-0.61213326703132764</v>
      </c>
      <c r="H39" s="11"/>
    </row>
    <row r="40" spans="1:8" ht="16.5" x14ac:dyDescent="0.45">
      <c r="A40" s="11" t="s">
        <v>52</v>
      </c>
      <c r="B40" s="11"/>
      <c r="C40" s="14">
        <v>3691</v>
      </c>
      <c r="D40" s="14"/>
      <c r="E40" s="14">
        <v>7024</v>
      </c>
      <c r="F40" s="11"/>
      <c r="G40" s="15">
        <f>(C40-E40)/E40</f>
        <v>-0.47451594533029612</v>
      </c>
      <c r="H40" s="11"/>
    </row>
    <row r="41" spans="1:8" ht="16.5" x14ac:dyDescent="0.45">
      <c r="A41" s="11" t="s">
        <v>58</v>
      </c>
      <c r="B41" s="11"/>
      <c r="C41" s="14">
        <f>300+923+2050+2463+2405+401+531+2394+685+2649+2923+1892+1987+904+1139+942+17954+1231+630+344+1032+931+1267</f>
        <v>47977</v>
      </c>
      <c r="D41" s="14"/>
      <c r="E41" s="14">
        <f>516+416+70+1840+2747+1807+270+205+217+2736+1941+2661+1254+575+1671+2390+173+2939+8929+450+443+297+843+2742+736+1102+10649+9487+7162+5042+3746+3007</f>
        <v>79063</v>
      </c>
      <c r="F41" s="11"/>
      <c r="G41" s="15">
        <f t="shared" ref="G41:G42" si="11">(C41-E41)/E41</f>
        <v>-0.39318012218104548</v>
      </c>
      <c r="H41" s="11"/>
    </row>
    <row r="42" spans="1:8" ht="17" thickBot="1" x14ac:dyDescent="0.5">
      <c r="A42" s="12" t="s">
        <v>12</v>
      </c>
      <c r="B42" s="11"/>
      <c r="C42" s="16">
        <f>SUM(C5:C41)</f>
        <v>5428689</v>
      </c>
      <c r="D42" s="11"/>
      <c r="E42" s="32">
        <f>SUM(E5:E41)</f>
        <v>5303556</v>
      </c>
      <c r="F42" s="11"/>
      <c r="G42" s="17">
        <f t="shared" si="11"/>
        <v>2.3594169647685438E-2</v>
      </c>
      <c r="H42" s="11"/>
    </row>
    <row r="43" spans="1:8" ht="17" thickTop="1" x14ac:dyDescent="0.45">
      <c r="A43" s="11"/>
      <c r="B43" s="11"/>
      <c r="C43" s="27"/>
      <c r="D43" s="11"/>
      <c r="E43" s="14"/>
      <c r="F43" s="11"/>
      <c r="G43" s="28"/>
      <c r="H43" s="11"/>
    </row>
    <row r="44" spans="1:8" ht="16.5" x14ac:dyDescent="0.45">
      <c r="A44" s="11" t="s">
        <v>89</v>
      </c>
      <c r="B44" s="11"/>
      <c r="C44" s="11"/>
      <c r="D44" s="11"/>
      <c r="E44" s="11"/>
      <c r="F44" s="11"/>
      <c r="G44" s="11"/>
      <c r="H44" s="11"/>
    </row>
    <row r="45" spans="1:8" ht="16.5" x14ac:dyDescent="0.45">
      <c r="A45" s="11" t="s">
        <v>90</v>
      </c>
      <c r="B45" s="11"/>
      <c r="C45" s="11"/>
      <c r="D45" s="11"/>
      <c r="E45" s="11"/>
      <c r="F45" s="11"/>
      <c r="G45" s="11"/>
      <c r="H45" s="11"/>
    </row>
    <row r="46" spans="1:8" ht="16.5" x14ac:dyDescent="0.45">
      <c r="A46" s="11" t="s">
        <v>91</v>
      </c>
      <c r="B46" s="11"/>
      <c r="C46" s="11"/>
      <c r="D46" s="11"/>
      <c r="E46" s="11"/>
      <c r="F46" s="11"/>
      <c r="G46" s="11"/>
      <c r="H46" s="11"/>
    </row>
    <row r="47" spans="1:8" ht="16.5" x14ac:dyDescent="0.45">
      <c r="A47" s="11" t="s">
        <v>92</v>
      </c>
      <c r="B47" s="11"/>
      <c r="C47" s="11"/>
      <c r="D47" s="11"/>
      <c r="E47" s="11"/>
      <c r="F47" s="11"/>
      <c r="G47" s="11"/>
      <c r="H47" s="11"/>
    </row>
    <row r="48" spans="1:8" ht="16.5" x14ac:dyDescent="0.45">
      <c r="A48" s="11"/>
      <c r="B48" s="11"/>
      <c r="C48" s="11"/>
      <c r="D48" s="11"/>
      <c r="E48" s="11"/>
      <c r="F48" s="11"/>
      <c r="G48" s="11"/>
      <c r="H48" s="11"/>
    </row>
    <row r="49" spans="1:8" ht="16.5" x14ac:dyDescent="0.45">
      <c r="A49" s="11" t="s">
        <v>68</v>
      </c>
      <c r="B49" s="11"/>
      <c r="C49" s="11"/>
      <c r="D49" s="11"/>
      <c r="E49" s="11"/>
      <c r="F49" s="11"/>
      <c r="G49" s="11"/>
      <c r="H49" s="11"/>
    </row>
    <row r="50" spans="1:8" ht="16.5" x14ac:dyDescent="0.45">
      <c r="A50" s="11"/>
      <c r="B50" s="11"/>
      <c r="C50" s="11"/>
      <c r="D50" s="11"/>
      <c r="E50" s="11"/>
      <c r="F50" s="11"/>
      <c r="G50" s="11"/>
      <c r="H50" s="11"/>
    </row>
    <row r="51" spans="1:8" ht="16.5" x14ac:dyDescent="0.45">
      <c r="A51" s="11" t="s">
        <v>54</v>
      </c>
      <c r="B51" s="11"/>
      <c r="C51" s="11"/>
      <c r="D51" s="11"/>
      <c r="E51" s="11"/>
      <c r="F51" s="11"/>
      <c r="G51" s="11"/>
      <c r="H51" s="11"/>
    </row>
    <row r="52" spans="1:8" ht="16.5" x14ac:dyDescent="0.45">
      <c r="A52" s="11"/>
      <c r="B52" s="11"/>
      <c r="C52" s="11"/>
      <c r="D52" s="11"/>
      <c r="E52" s="11"/>
      <c r="F52" s="11"/>
      <c r="G52" s="11"/>
      <c r="H52" s="11"/>
    </row>
    <row r="53" spans="1:8" ht="16.5" x14ac:dyDescent="0.45">
      <c r="A53" s="11" t="s">
        <v>55</v>
      </c>
      <c r="B53" s="11"/>
      <c r="C53" s="11"/>
      <c r="D53" s="11"/>
      <c r="E53" s="11"/>
      <c r="F53" s="11"/>
      <c r="G53" s="11"/>
      <c r="H53" s="11"/>
    </row>
    <row r="54" spans="1:8" ht="17.5" x14ac:dyDescent="0.45">
      <c r="A54" s="24"/>
      <c r="B54" s="24"/>
      <c r="C54" s="24"/>
      <c r="D54" s="24"/>
      <c r="E54" s="24"/>
      <c r="F54" s="24"/>
      <c r="G54" s="24"/>
      <c r="H54" s="24"/>
    </row>
    <row r="55" spans="1:8" x14ac:dyDescent="0.35">
      <c r="A55" s="8"/>
      <c r="B55" s="8"/>
      <c r="C55" s="8"/>
      <c r="D55" s="8"/>
      <c r="E55" s="8"/>
      <c r="F55" s="8"/>
      <c r="G55" s="8"/>
    </row>
  </sheetData>
  <pageMargins left="0.7" right="0.7" top="0.75" bottom="0.75" header="0.3" footer="0.3"/>
  <pageSetup scale="82" fitToWidth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Dairy Dom Imp Custom</vt:lpstr>
      <vt:lpstr>Dairy Export</vt:lpstr>
      <vt:lpstr>Beef Dom Import</vt:lpstr>
      <vt:lpstr>Beef Export</vt:lpstr>
      <vt:lpstr>Beef Custom</vt:lpstr>
      <vt:lpstr>'Beef Custom'!Print_Area</vt:lpstr>
      <vt:lpstr>'Dairy Dom Imp Custom'!Print_Area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Craig</dc:creator>
  <cp:lastModifiedBy>Donna Craig</cp:lastModifiedBy>
  <cp:lastPrinted>2025-03-04T18:17:51Z</cp:lastPrinted>
  <dcterms:created xsi:type="dcterms:W3CDTF">2013-02-24T23:12:07Z</dcterms:created>
  <dcterms:modified xsi:type="dcterms:W3CDTF">2026-07-24T21:24:38Z</dcterms:modified>
</cp:coreProperties>
</file>