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tistics\2021-2025\2025\"/>
    </mc:Choice>
  </mc:AlternateContent>
  <xr:revisionPtr revIDLastSave="0" documentId="8_{3CBFDD12-7AB0-4A1B-9151-3C679E82B5B4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Dairy Dom Imp Custom" sheetId="1" r:id="rId1"/>
    <sheet name="Dairy Export" sheetId="2" r:id="rId2"/>
    <sheet name="Beef Dom Import" sheetId="3" r:id="rId3"/>
    <sheet name="Beef Export" sheetId="4" r:id="rId4"/>
    <sheet name="Beef Custom" sheetId="5" r:id="rId5"/>
  </sheets>
  <definedNames>
    <definedName name="_xlnm.Print_Area" localSheetId="4">'Beef Custom'!$A$1:$H$51</definedName>
    <definedName name="_xlnm.Print_Area" localSheetId="0">'Dairy Dom Imp Custom'!$A$1:$G$58</definedName>
    <definedName name="_xlnm.Print_Area">'Dairy Dom Imp Custom'!$A$1:$G$57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4" l="1"/>
  <c r="E26" i="4"/>
  <c r="G22" i="4"/>
  <c r="C25" i="4"/>
  <c r="C39" i="5"/>
  <c r="E39" i="5"/>
  <c r="G25" i="5"/>
  <c r="E40" i="5"/>
  <c r="E48" i="3"/>
  <c r="E49" i="3"/>
  <c r="G45" i="3"/>
  <c r="C48" i="3"/>
  <c r="G46" i="3"/>
  <c r="G44" i="3"/>
  <c r="E29" i="3"/>
  <c r="G27" i="3"/>
  <c r="G26" i="3"/>
  <c r="C29" i="3"/>
  <c r="E30" i="3"/>
  <c r="C15" i="2"/>
  <c r="E15" i="2"/>
  <c r="E16" i="2" s="1"/>
  <c r="C56" i="1"/>
  <c r="E56" i="1"/>
  <c r="E57" i="1" s="1"/>
  <c r="C37" i="1"/>
  <c r="E37" i="1"/>
  <c r="E38" i="1" s="1"/>
  <c r="G12" i="1"/>
  <c r="C19" i="1"/>
  <c r="C20" i="1" s="1"/>
  <c r="E19" i="1"/>
  <c r="E20" i="1" s="1"/>
  <c r="G15" i="5"/>
  <c r="G10" i="3"/>
  <c r="G28" i="5"/>
  <c r="G38" i="5"/>
  <c r="G32" i="5"/>
  <c r="G9" i="4"/>
  <c r="G24" i="4"/>
  <c r="G13" i="3"/>
  <c r="G28" i="3"/>
  <c r="G21" i="3"/>
  <c r="G13" i="2"/>
  <c r="G34" i="1"/>
  <c r="G9" i="1"/>
  <c r="G18" i="1"/>
  <c r="G36" i="5"/>
  <c r="G26" i="5"/>
  <c r="G23" i="5"/>
  <c r="G10" i="5"/>
  <c r="G8" i="4"/>
  <c r="G21" i="4"/>
  <c r="G19" i="3"/>
  <c r="G11" i="3"/>
  <c r="G48" i="1"/>
  <c r="G35" i="1"/>
  <c r="G32" i="1"/>
  <c r="G15" i="1"/>
  <c r="G47" i="3"/>
  <c r="G52" i="1" l="1"/>
  <c r="G8" i="5" l="1"/>
  <c r="G24" i="5"/>
  <c r="G23" i="4"/>
  <c r="G18" i="3"/>
  <c r="G55" i="1"/>
  <c r="G31" i="1" l="1"/>
  <c r="G37" i="5" l="1"/>
  <c r="G53" i="1" l="1"/>
  <c r="C40" i="5" l="1"/>
  <c r="G19" i="5" l="1"/>
  <c r="G20" i="5"/>
  <c r="G12" i="3"/>
  <c r="G12" i="2"/>
  <c r="G11" i="2"/>
  <c r="G51" i="1"/>
  <c r="G54" i="1"/>
  <c r="G49" i="1"/>
  <c r="G50" i="1"/>
  <c r="G33" i="1"/>
  <c r="G30" i="1"/>
  <c r="G12" i="4" l="1"/>
  <c r="G33" i="5" l="1"/>
  <c r="G15" i="4"/>
  <c r="G34" i="5" l="1"/>
  <c r="G35" i="5"/>
  <c r="G27" i="5" l="1"/>
  <c r="G30" i="5"/>
  <c r="G29" i="5"/>
  <c r="G14" i="5"/>
  <c r="G31" i="5"/>
  <c r="G22" i="5"/>
  <c r="G18" i="5"/>
  <c r="G7" i="5"/>
  <c r="G21" i="5"/>
  <c r="G16" i="5"/>
  <c r="G11" i="5"/>
  <c r="G13" i="5"/>
  <c r="G12" i="5"/>
  <c r="G17" i="5"/>
  <c r="G9" i="5"/>
  <c r="G6" i="5"/>
  <c r="G40" i="5" l="1"/>
  <c r="G39" i="5"/>
  <c r="G46" i="4" l="1"/>
  <c r="G38" i="4"/>
  <c r="C26" i="4"/>
  <c r="G26" i="4" s="1"/>
  <c r="G25" i="4"/>
  <c r="G16" i="4"/>
  <c r="G19" i="4"/>
  <c r="G20" i="4"/>
  <c r="G18" i="4"/>
  <c r="G11" i="4"/>
  <c r="G17" i="4"/>
  <c r="G14" i="4"/>
  <c r="G13" i="4"/>
  <c r="G10" i="4"/>
  <c r="G7" i="4"/>
  <c r="C49" i="3" l="1"/>
  <c r="G17" i="3"/>
  <c r="G20" i="3"/>
  <c r="G22" i="3"/>
  <c r="G23" i="3"/>
  <c r="G24" i="3"/>
  <c r="G25" i="3"/>
  <c r="G14" i="3"/>
  <c r="G16" i="3"/>
  <c r="G15" i="3"/>
  <c r="G9" i="3"/>
  <c r="G49" i="3" l="1"/>
  <c r="G48" i="3"/>
  <c r="G35" i="2" l="1"/>
  <c r="G26" i="2"/>
  <c r="C16" i="2"/>
  <c r="G16" i="2" s="1"/>
  <c r="G15" i="2"/>
  <c r="G14" i="2"/>
  <c r="G10" i="2"/>
  <c r="G9" i="2"/>
  <c r="G8" i="2"/>
  <c r="G7" i="2"/>
  <c r="G11" i="1" l="1"/>
  <c r="G7" i="1" l="1"/>
  <c r="G8" i="1"/>
  <c r="G10" i="1"/>
  <c r="G13" i="1"/>
  <c r="G14" i="1"/>
  <c r="G16" i="1"/>
  <c r="G17" i="1"/>
  <c r="G19" i="1"/>
  <c r="G20" i="1"/>
  <c r="G36" i="1"/>
  <c r="G29" i="1"/>
  <c r="G37" i="1"/>
  <c r="C38" i="1"/>
  <c r="G38" i="1" s="1"/>
  <c r="G46" i="1"/>
  <c r="C57" i="1"/>
  <c r="G57" i="1" s="1"/>
  <c r="G56" i="1"/>
  <c r="G29" i="3"/>
  <c r="C30" i="3"/>
  <c r="G30" i="3" s="1"/>
</calcChain>
</file>

<file path=xl/sharedStrings.xml><?xml version="1.0" encoding="utf-8"?>
<sst xmlns="http://schemas.openxmlformats.org/spreadsheetml/2006/main" count="202" uniqueCount="95">
  <si>
    <t>DOMESTIC DAIRY SEMEN SALES (1)</t>
  </si>
  <si>
    <t>UNITS OF SEMEN</t>
  </si>
  <si>
    <t>BREED</t>
  </si>
  <si>
    <t>HOLSTEIN</t>
  </si>
  <si>
    <t>JERSEY</t>
  </si>
  <si>
    <t>R&amp;W/RED HOLSTEIN</t>
  </si>
  <si>
    <t>BROWN SWISS</t>
  </si>
  <si>
    <t>HOLSTEIN-RED CARRIER</t>
  </si>
  <si>
    <t>AYRSHIRE</t>
  </si>
  <si>
    <t>GUERNSEY</t>
  </si>
  <si>
    <t>MILKING SHORTHORN</t>
  </si>
  <si>
    <t>OTHER DAIRY</t>
  </si>
  <si>
    <t>TOTAL</t>
  </si>
  <si>
    <t>DAIRY SEMEN IMPORT SALES (1)</t>
  </si>
  <si>
    <t>NORWEGIAN RED</t>
  </si>
  <si>
    <t>MONTBELIARDE</t>
  </si>
  <si>
    <t>CUSTOM FROZEN DAIRY SEMEN (1)</t>
  </si>
  <si>
    <t xml:space="preserve">                </t>
  </si>
  <si>
    <t>%+/-</t>
  </si>
  <si>
    <t>DAIRY SEMEN EXPORT SALES (1)</t>
  </si>
  <si>
    <t>DAIRY SEMEN EXPORT SALES (2)</t>
  </si>
  <si>
    <t>WORLD TOTAL</t>
  </si>
  <si>
    <t>DOLLAR VALUE</t>
  </si>
  <si>
    <t>DOMESTIC BEEF SEMEN SALES (1)</t>
  </si>
  <si>
    <t>ANGUS</t>
  </si>
  <si>
    <t>SIMMENTAL</t>
  </si>
  <si>
    <t>RED ANGUS</t>
  </si>
  <si>
    <t>POLLED HEREFORD</t>
  </si>
  <si>
    <t>LIMOUSIN</t>
  </si>
  <si>
    <t>CHAROLAIS</t>
  </si>
  <si>
    <t>MAINE ANJOU</t>
  </si>
  <si>
    <t>BRAHMAN</t>
  </si>
  <si>
    <t>GELBVIEH</t>
  </si>
  <si>
    <t>SHORTHORN</t>
  </si>
  <si>
    <t>GYR</t>
  </si>
  <si>
    <t>BRANGUS</t>
  </si>
  <si>
    <t>WAGYU</t>
  </si>
  <si>
    <t>CHIANINA</t>
  </si>
  <si>
    <t>OTHER BEEF (a)</t>
  </si>
  <si>
    <t>BEEF SEMEN IMPORT SALES (1)</t>
  </si>
  <si>
    <t>BEEF SEMEN EXPORT SALES (1)</t>
  </si>
  <si>
    <t>BRAHMAN (RED)</t>
  </si>
  <si>
    <t>BRANGUS (RED)</t>
  </si>
  <si>
    <t>OTHER BEEF (b)</t>
  </si>
  <si>
    <t>BEEF SEMEN EXPORT SALES (2)</t>
  </si>
  <si>
    <t>CUSTOM FROZEN BEEF SEMEN (1)</t>
  </si>
  <si>
    <t>BEEFMASTER</t>
  </si>
  <si>
    <t>AMERICAN BUCKING BULL</t>
  </si>
  <si>
    <t>TEXAS LONGHORN</t>
  </si>
  <si>
    <t>CHI-MAINE</t>
  </si>
  <si>
    <t>SANTA GERTRUDIS</t>
  </si>
  <si>
    <t>SALERS</t>
  </si>
  <si>
    <t>SIMBRAH</t>
  </si>
  <si>
    <t>OTHER BEEF (c)</t>
  </si>
  <si>
    <t>(1) Based on Quarterly Reports of Semen Sold and Custom Frozen</t>
  </si>
  <si>
    <t>(2) Based on Quarterly Survey of Semen Sold for Export</t>
  </si>
  <si>
    <t>BLACK HEREFORD</t>
  </si>
  <si>
    <t>PIEDMONTESE</t>
  </si>
  <si>
    <t>OTHER BEEF (d)</t>
  </si>
  <si>
    <t>BELGIAN BLUE</t>
  </si>
  <si>
    <t>FLECKVIEH</t>
  </si>
  <si>
    <t>AMERICAN AKAUSHI</t>
  </si>
  <si>
    <t>SENAPOL</t>
  </si>
  <si>
    <t>MASHONA</t>
  </si>
  <si>
    <t>SCOTCH HIGHLAND</t>
  </si>
  <si>
    <t>HOLSTEIN RED CARRIER</t>
  </si>
  <si>
    <t>AMERICAN LINEBACK</t>
  </si>
  <si>
    <t>MAINE-ANJOU</t>
  </si>
  <si>
    <t>*Heterospermic Beef data reporting began in 2023</t>
  </si>
  <si>
    <t>HETEROSPERMIC BEEF*</t>
  </si>
  <si>
    <t>HEREFORD (HORNED)</t>
  </si>
  <si>
    <t>CROSSBREED</t>
  </si>
  <si>
    <t>DUTCH BELTED</t>
  </si>
  <si>
    <t>SOUTH POLL</t>
  </si>
  <si>
    <t>HETEROSPERMIC DAIRY</t>
  </si>
  <si>
    <t>DAIRY CROSSBREED</t>
  </si>
  <si>
    <t>*Heterospermic Dairy data reporting began in 2023</t>
  </si>
  <si>
    <t>SHORTHORN (POLLED)</t>
  </si>
  <si>
    <t>SHORTHORN (SCOTCH)</t>
  </si>
  <si>
    <t>(a) Other Beef includes: Beefmaster, Brangus (Red), Braunvieh, Chianina, Dutch Belted, Guzerat,</t>
  </si>
  <si>
    <t>Senepol, Simbrah, Speckle Park, Texas Longhorn and Misc. Beef.</t>
  </si>
  <si>
    <t xml:space="preserve">Hereford (Black), Lowline, Nellore, Santa Gertrudis, Scotch Highland, Scotch Shorthorn, </t>
  </si>
  <si>
    <t>BRAUNVIEH</t>
  </si>
  <si>
    <t>(b) Other Beef includes: Chi-Maine, Maine-Anjou, Horned Hereford, Red Dane, Shorthorn (Polled)</t>
  </si>
  <si>
    <t>and Misc. Beef,</t>
  </si>
  <si>
    <t>AMERIFAX</t>
  </si>
  <si>
    <t>(d) Other Beef includes: American Breed, Aubrac, Beligian Blue, Belted Galloway, Braford, Braunvieh, British</t>
  </si>
  <si>
    <t>White, Buelingo, Chi-Angus, Chi-Maine,  Corriente, Devon, Dexter, Dutch Belted, Galloway,  Guzerat,</t>
  </si>
  <si>
    <t>Devon, Speckle Park, Tarentaise, White Park and Misc. Beef.</t>
  </si>
  <si>
    <t>Indu-Brazil, Irish Black, Lowline (Loala), Murray Grey, Nellore, Pinzgauer, Red Poll, Romagnola, Senapol, South</t>
  </si>
  <si>
    <t>Santa Gertrudis, Shorthorn (Scotch), Speckle Park and Misc. Beef.</t>
  </si>
  <si>
    <t>(c) Other Beef includes: Belgian Blue, Chianina, Gelbvieh, Maine-Anjou, Murray Grey,</t>
  </si>
  <si>
    <t>2025*</t>
  </si>
  <si>
    <t>2024*</t>
  </si>
  <si>
    <r>
      <t>*</t>
    </r>
    <r>
      <rPr>
        <sz val="8"/>
        <rFont val="Arial"/>
        <family val="2"/>
      </rPr>
      <t>revised 7/26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</si>
</sst>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10" x14ac:knownFonts="1">
    <font>
      <sz val="12"/>
      <name val="Arial"/>
    </font>
    <font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name val="Segoe UI Black"/>
      <family val="2"/>
    </font>
    <font>
      <sz val="10"/>
      <name val="Segoe UI Semibold"/>
      <family val="2"/>
    </font>
    <font>
      <sz val="12"/>
      <name val="Segoe UI Semibold"/>
      <family val="2"/>
    </font>
    <font>
      <sz val="14"/>
      <name val="Segoe UI Semibold"/>
      <family val="2"/>
    </font>
    <font>
      <sz val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2" xfId="0" applyFont="1" applyBorder="1"/>
    <xf numFmtId="0" fontId="1" fillId="0" borderId="0" xfId="0" applyFont="1" applyAlignment="1">
      <alignment horizontal="centerContinuous"/>
    </xf>
    <xf numFmtId="0" fontId="1" fillId="2" borderId="0" xfId="0" applyFont="1" applyFill="1"/>
    <xf numFmtId="0" fontId="0" fillId="2" borderId="0" xfId="0" applyFill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3" fontId="5" fillId="0" borderId="0" xfId="0" applyNumberFormat="1" applyFont="1"/>
    <xf numFmtId="10" fontId="5" fillId="0" borderId="0" xfId="0" applyNumberFormat="1" applyFont="1"/>
    <xf numFmtId="3" fontId="5" fillId="0" borderId="1" xfId="0" applyNumberFormat="1" applyFont="1" applyBorder="1"/>
    <xf numFmtId="10" fontId="5" fillId="0" borderId="1" xfId="0" applyNumberFormat="1" applyFont="1" applyBorder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/>
    <xf numFmtId="0" fontId="5" fillId="0" borderId="2" xfId="0" applyFont="1" applyBorder="1"/>
    <xf numFmtId="164" fontId="5" fillId="2" borderId="3" xfId="0" applyNumberFormat="1" applyFont="1" applyFill="1" applyBorder="1"/>
    <xf numFmtId="164" fontId="5" fillId="0" borderId="0" xfId="0" applyNumberFormat="1" applyFont="1"/>
    <xf numFmtId="10" fontId="5" fillId="0" borderId="3" xfId="0" applyNumberFormat="1" applyFont="1" applyBorder="1"/>
    <xf numFmtId="0" fontId="6" fillId="0" borderId="0" xfId="0" applyFont="1"/>
    <xf numFmtId="0" fontId="7" fillId="0" borderId="0" xfId="0" applyFont="1"/>
    <xf numFmtId="3" fontId="7" fillId="0" borderId="2" xfId="0" applyNumberFormat="1" applyFont="1" applyBorder="1"/>
    <xf numFmtId="3" fontId="5" fillId="0" borderId="2" xfId="0" applyNumberFormat="1" applyFont="1" applyBorder="1"/>
    <xf numFmtId="10" fontId="5" fillId="0" borderId="2" xfId="0" applyNumberFormat="1" applyFont="1" applyBorder="1"/>
    <xf numFmtId="0" fontId="5" fillId="2" borderId="0" xfId="0" applyFont="1" applyFill="1"/>
    <xf numFmtId="0" fontId="6" fillId="2" borderId="0" xfId="0" applyFont="1" applyFill="1"/>
    <xf numFmtId="164" fontId="5" fillId="0" borderId="3" xfId="0" applyNumberFormat="1" applyFont="1" applyBorder="1"/>
    <xf numFmtId="0" fontId="5" fillId="3" borderId="0" xfId="0" applyFont="1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V61"/>
  <sheetViews>
    <sheetView zoomScale="87" zoomScaleNormal="87" workbookViewId="0">
      <selection activeCell="A43" sqref="A43"/>
    </sheetView>
  </sheetViews>
  <sheetFormatPr defaultRowHeight="15.5" x14ac:dyDescent="0.35"/>
  <cols>
    <col min="1" max="1" width="20.69140625" style="1" customWidth="1"/>
    <col min="2" max="2" width="4.69140625" style="1" customWidth="1"/>
    <col min="3" max="3" width="10.69140625" style="1" customWidth="1"/>
    <col min="4" max="4" width="4.69140625" style="1" customWidth="1"/>
    <col min="5" max="5" width="10.69140625" style="1" customWidth="1"/>
    <col min="6" max="6" width="4.69140625" style="1" customWidth="1"/>
    <col min="7" max="7" width="10.69140625" style="1" customWidth="1"/>
    <col min="8" max="256" width="9.765625" style="1" customWidth="1"/>
  </cols>
  <sheetData>
    <row r="2" spans="1:7" ht="21" x14ac:dyDescent="0.55000000000000004">
      <c r="A2" s="9" t="s">
        <v>0</v>
      </c>
      <c r="B2" s="3"/>
      <c r="C2" s="3"/>
      <c r="D2" s="2"/>
      <c r="E2" s="2"/>
      <c r="F2" s="2"/>
      <c r="G2" s="3"/>
    </row>
    <row r="3" spans="1:7" ht="16.5" x14ac:dyDescent="0.45">
      <c r="A3" s="10" t="s">
        <v>1</v>
      </c>
      <c r="B3" s="10"/>
      <c r="C3" s="10"/>
      <c r="D3" s="10"/>
      <c r="E3" s="10"/>
      <c r="F3" s="10"/>
      <c r="G3" s="10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13813225</v>
      </c>
      <c r="D7" s="11"/>
      <c r="E7" s="14">
        <v>13266706</v>
      </c>
      <c r="F7" s="11"/>
      <c r="G7" s="15">
        <f t="shared" ref="G7:G20" si="0">(C7-E7)/E7</f>
        <v>4.1194777362217869E-2</v>
      </c>
    </row>
    <row r="8" spans="1:7" ht="16.5" x14ac:dyDescent="0.45">
      <c r="A8" s="11" t="s">
        <v>4</v>
      </c>
      <c r="B8" s="11"/>
      <c r="C8" s="14">
        <v>1837295</v>
      </c>
      <c r="D8" s="11"/>
      <c r="E8" s="14">
        <v>2096909</v>
      </c>
      <c r="F8" s="11"/>
      <c r="G8" s="15">
        <f t="shared" si="0"/>
        <v>-0.1238079477936334</v>
      </c>
    </row>
    <row r="9" spans="1:7" ht="16.5" x14ac:dyDescent="0.45">
      <c r="A9" s="11" t="s">
        <v>75</v>
      </c>
      <c r="B9" s="11"/>
      <c r="C9" s="14">
        <v>366089</v>
      </c>
      <c r="D9" s="11"/>
      <c r="E9" s="14">
        <v>385938</v>
      </c>
      <c r="F9" s="11"/>
      <c r="G9" s="15">
        <f t="shared" si="0"/>
        <v>-5.1430540656789432E-2</v>
      </c>
    </row>
    <row r="10" spans="1:7" ht="16.5" x14ac:dyDescent="0.45">
      <c r="A10" s="11" t="s">
        <v>5</v>
      </c>
      <c r="B10" s="11"/>
      <c r="C10" s="14">
        <v>238615</v>
      </c>
      <c r="D10" s="11"/>
      <c r="E10" s="14">
        <v>225323</v>
      </c>
      <c r="F10" s="11"/>
      <c r="G10" s="15">
        <f>(C10-E10)/E10</f>
        <v>5.8990870883132214E-2</v>
      </c>
    </row>
    <row r="11" spans="1:7" ht="16.5" x14ac:dyDescent="0.45">
      <c r="A11" s="11" t="s">
        <v>7</v>
      </c>
      <c r="B11" s="11"/>
      <c r="C11" s="14">
        <v>121077</v>
      </c>
      <c r="D11" s="11"/>
      <c r="E11" s="14">
        <v>96672</v>
      </c>
      <c r="F11" s="11"/>
      <c r="G11" s="15">
        <f t="shared" si="0"/>
        <v>0.25245158887785502</v>
      </c>
    </row>
    <row r="12" spans="1:7" ht="16.5" x14ac:dyDescent="0.45">
      <c r="A12" s="11" t="s">
        <v>74</v>
      </c>
      <c r="B12" s="11"/>
      <c r="C12" s="14">
        <v>65464</v>
      </c>
      <c r="D12" s="11"/>
      <c r="E12" s="14">
        <v>1543</v>
      </c>
      <c r="F12" s="11"/>
      <c r="G12" s="15">
        <f t="shared" ref="G12" si="1">(C12-E12)/E12</f>
        <v>41.426441996111471</v>
      </c>
    </row>
    <row r="13" spans="1:7" ht="16.5" x14ac:dyDescent="0.45">
      <c r="A13" s="11" t="s">
        <v>6</v>
      </c>
      <c r="B13" s="11"/>
      <c r="C13" s="14">
        <v>60465</v>
      </c>
      <c r="D13" s="11"/>
      <c r="E13" s="14">
        <v>54287</v>
      </c>
      <c r="F13" s="11"/>
      <c r="G13" s="15">
        <f t="shared" si="0"/>
        <v>0.11380256783391972</v>
      </c>
    </row>
    <row r="14" spans="1:7" ht="16.5" x14ac:dyDescent="0.45">
      <c r="A14" s="11" t="s">
        <v>8</v>
      </c>
      <c r="B14" s="11"/>
      <c r="C14" s="14">
        <v>19437</v>
      </c>
      <c r="D14" s="11"/>
      <c r="E14" s="14">
        <v>23148</v>
      </c>
      <c r="F14" s="11"/>
      <c r="G14" s="15">
        <f t="shared" si="0"/>
        <v>-0.16031622602384654</v>
      </c>
    </row>
    <row r="15" spans="1:7" ht="16.5" x14ac:dyDescent="0.45">
      <c r="A15" s="11" t="s">
        <v>60</v>
      </c>
      <c r="B15" s="11"/>
      <c r="C15" s="14">
        <v>12647</v>
      </c>
      <c r="D15" s="11"/>
      <c r="E15" s="14">
        <v>12751</v>
      </c>
      <c r="F15" s="11"/>
      <c r="G15" s="15">
        <f>(C15-E15)/E15</f>
        <v>-8.156223041330091E-3</v>
      </c>
    </row>
    <row r="16" spans="1:7" ht="16.5" x14ac:dyDescent="0.45">
      <c r="A16" s="11" t="s">
        <v>9</v>
      </c>
      <c r="B16" s="11"/>
      <c r="C16" s="14">
        <v>7824</v>
      </c>
      <c r="D16" s="11"/>
      <c r="E16" s="14">
        <v>10260</v>
      </c>
      <c r="F16" s="11"/>
      <c r="G16" s="15">
        <f t="shared" si="0"/>
        <v>-0.23742690058479532</v>
      </c>
    </row>
    <row r="17" spans="1:7" ht="16.5" x14ac:dyDescent="0.45">
      <c r="A17" s="11" t="s">
        <v>10</v>
      </c>
      <c r="B17" s="11"/>
      <c r="C17" s="14">
        <v>4908</v>
      </c>
      <c r="D17" s="11"/>
      <c r="E17" s="14">
        <v>6818</v>
      </c>
      <c r="F17" s="11"/>
      <c r="G17" s="15">
        <f t="shared" si="0"/>
        <v>-0.2801408037547668</v>
      </c>
    </row>
    <row r="18" spans="1:7" ht="16.5" x14ac:dyDescent="0.45">
      <c r="A18" s="11" t="s">
        <v>66</v>
      </c>
      <c r="B18" s="11"/>
      <c r="C18" s="14">
        <v>1837</v>
      </c>
      <c r="D18" s="11"/>
      <c r="E18" s="14">
        <v>1738</v>
      </c>
      <c r="F18" s="11"/>
      <c r="G18" s="15">
        <f t="shared" si="0"/>
        <v>5.6962025316455694E-2</v>
      </c>
    </row>
    <row r="19" spans="1:7" ht="16.5" x14ac:dyDescent="0.45">
      <c r="A19" s="11" t="s">
        <v>11</v>
      </c>
      <c r="B19" s="11"/>
      <c r="C19" s="14">
        <f>69+5+1148</f>
        <v>1222</v>
      </c>
      <c r="D19" s="11"/>
      <c r="E19" s="14">
        <f>274+60+733+53</f>
        <v>1120</v>
      </c>
      <c r="F19" s="11"/>
      <c r="G19" s="15">
        <f t="shared" si="0"/>
        <v>9.1071428571428567E-2</v>
      </c>
    </row>
    <row r="20" spans="1:7" ht="17" thickBot="1" x14ac:dyDescent="0.5">
      <c r="A20" s="12" t="s">
        <v>12</v>
      </c>
      <c r="B20" s="11"/>
      <c r="C20" s="16">
        <f>SUM(C7:C19)</f>
        <v>16550105</v>
      </c>
      <c r="D20" s="11"/>
      <c r="E20" s="16">
        <f>SUM(E7:E19)</f>
        <v>16183213</v>
      </c>
      <c r="F20" s="11"/>
      <c r="G20" s="17">
        <f t="shared" si="0"/>
        <v>2.2671146947148259E-2</v>
      </c>
    </row>
    <row r="21" spans="1:7" ht="16" thickTop="1" x14ac:dyDescent="0.35">
      <c r="C21" s="5"/>
      <c r="E21" s="5"/>
      <c r="G21" s="5"/>
    </row>
    <row r="22" spans="1:7" ht="16.5" x14ac:dyDescent="0.45">
      <c r="A22" s="11" t="s">
        <v>76</v>
      </c>
    </row>
    <row r="24" spans="1:7" ht="21" x14ac:dyDescent="0.55000000000000004">
      <c r="A24" s="9" t="s">
        <v>13</v>
      </c>
      <c r="B24" s="3"/>
      <c r="C24" s="3"/>
      <c r="D24" s="2"/>
      <c r="E24" s="2"/>
      <c r="F24" s="2"/>
      <c r="G24" s="3"/>
    </row>
    <row r="25" spans="1:7" ht="16.5" x14ac:dyDescent="0.45">
      <c r="A25" s="10" t="s">
        <v>1</v>
      </c>
      <c r="B25" s="10"/>
      <c r="C25" s="10"/>
      <c r="D25" s="10"/>
      <c r="E25" s="10"/>
      <c r="F25" s="10"/>
      <c r="G25" s="10"/>
    </row>
    <row r="26" spans="1:7" ht="16.5" x14ac:dyDescent="0.45">
      <c r="A26" s="11"/>
      <c r="B26" s="11"/>
      <c r="C26" s="11"/>
      <c r="D26" s="11"/>
      <c r="E26" s="11"/>
      <c r="F26" s="11"/>
      <c r="G26" s="11"/>
    </row>
    <row r="27" spans="1:7" ht="16.5" x14ac:dyDescent="0.45">
      <c r="A27" s="12" t="s">
        <v>2</v>
      </c>
      <c r="B27" s="11"/>
      <c r="C27" s="12">
        <v>2025</v>
      </c>
      <c r="D27" s="11"/>
      <c r="E27" s="12">
        <v>2024</v>
      </c>
      <c r="F27" s="11"/>
      <c r="G27" s="12" t="s">
        <v>18</v>
      </c>
    </row>
    <row r="28" spans="1:7" ht="16.5" x14ac:dyDescent="0.45">
      <c r="A28" s="13"/>
      <c r="B28" s="11"/>
      <c r="C28" s="13"/>
      <c r="D28" s="11"/>
      <c r="E28" s="13"/>
      <c r="F28" s="11"/>
      <c r="G28" s="13"/>
    </row>
    <row r="29" spans="1:7" ht="16.5" x14ac:dyDescent="0.45">
      <c r="A29" s="11" t="s">
        <v>14</v>
      </c>
      <c r="B29" s="11"/>
      <c r="C29" s="14">
        <v>12496</v>
      </c>
      <c r="D29" s="11"/>
      <c r="E29" s="14">
        <v>54806</v>
      </c>
      <c r="F29" s="11"/>
      <c r="G29" s="15">
        <f t="shared" ref="G29:G38" si="2">(C29-E29)/E29</f>
        <v>-0.77199576688683724</v>
      </c>
    </row>
    <row r="30" spans="1:7" ht="16.5" x14ac:dyDescent="0.45">
      <c r="A30" s="11" t="s">
        <v>15</v>
      </c>
      <c r="B30" s="11"/>
      <c r="C30" s="14">
        <v>11559</v>
      </c>
      <c r="D30" s="14"/>
      <c r="E30" s="14">
        <v>9296</v>
      </c>
      <c r="F30" s="11"/>
      <c r="G30" s="15">
        <f>(C30-E30)/E30</f>
        <v>0.24343803786574872</v>
      </c>
    </row>
    <row r="31" spans="1:7" ht="16.5" x14ac:dyDescent="0.45">
      <c r="A31" s="11" t="s">
        <v>3</v>
      </c>
      <c r="B31" s="11"/>
      <c r="C31" s="14">
        <v>10807</v>
      </c>
      <c r="D31" s="11"/>
      <c r="E31" s="14">
        <v>12795</v>
      </c>
      <c r="F31" s="11"/>
      <c r="G31" s="15">
        <f t="shared" ref="G31" si="3">(C31-E31)/E31</f>
        <v>-0.15537319265338023</v>
      </c>
    </row>
    <row r="32" spans="1:7" ht="16.5" x14ac:dyDescent="0.45">
      <c r="A32" s="11" t="s">
        <v>6</v>
      </c>
      <c r="B32" s="11"/>
      <c r="C32" s="14">
        <v>4616</v>
      </c>
      <c r="D32" s="14"/>
      <c r="E32" s="14">
        <v>1872</v>
      </c>
      <c r="F32" s="11"/>
      <c r="G32" s="15">
        <f>(C32-E32)/E32</f>
        <v>1.4658119658119657</v>
      </c>
    </row>
    <row r="33" spans="1:7" ht="16.5" x14ac:dyDescent="0.45">
      <c r="A33" s="11" t="s">
        <v>65</v>
      </c>
      <c r="B33" s="11"/>
      <c r="C33" s="14">
        <v>3225</v>
      </c>
      <c r="D33" s="14"/>
      <c r="E33" s="14">
        <v>6675</v>
      </c>
      <c r="F33" s="11"/>
      <c r="G33" s="15">
        <f>(C33-E33)/E33</f>
        <v>-0.5168539325842697</v>
      </c>
    </row>
    <row r="34" spans="1:7" ht="16.5" x14ac:dyDescent="0.45">
      <c r="A34" s="11" t="s">
        <v>75</v>
      </c>
      <c r="B34" s="11"/>
      <c r="C34" s="14">
        <v>2995</v>
      </c>
      <c r="D34" s="14"/>
      <c r="E34" s="14">
        <v>7627</v>
      </c>
      <c r="F34" s="11"/>
      <c r="G34" s="15">
        <f>(C34-E34)/E34</f>
        <v>-0.60731611380621475</v>
      </c>
    </row>
    <row r="35" spans="1:7" ht="16.5" x14ac:dyDescent="0.45">
      <c r="A35" s="11" t="s">
        <v>5</v>
      </c>
      <c r="B35" s="11"/>
      <c r="C35" s="14">
        <v>1684</v>
      </c>
      <c r="D35" s="14"/>
      <c r="E35" s="14">
        <v>5459</v>
      </c>
      <c r="F35" s="11"/>
      <c r="G35" s="15">
        <f>(C35-E35)/E35</f>
        <v>-0.69151859314892838</v>
      </c>
    </row>
    <row r="36" spans="1:7" ht="16.5" x14ac:dyDescent="0.45">
      <c r="A36" s="11" t="s">
        <v>4</v>
      </c>
      <c r="B36" s="11"/>
      <c r="C36" s="14">
        <v>769</v>
      </c>
      <c r="D36" s="11"/>
      <c r="E36" s="14">
        <v>1515</v>
      </c>
      <c r="F36" s="11"/>
      <c r="G36" s="15">
        <f>(C36-E36)/E36</f>
        <v>-0.49240924092409238</v>
      </c>
    </row>
    <row r="37" spans="1:7" ht="16.5" x14ac:dyDescent="0.45">
      <c r="A37" s="11" t="s">
        <v>11</v>
      </c>
      <c r="B37" s="11"/>
      <c r="C37" s="14">
        <f>220+93+469</f>
        <v>782</v>
      </c>
      <c r="D37" s="14"/>
      <c r="E37" s="14">
        <f>237+739</f>
        <v>976</v>
      </c>
      <c r="F37" s="11"/>
      <c r="G37" s="15">
        <f t="shared" si="2"/>
        <v>-0.19877049180327869</v>
      </c>
    </row>
    <row r="38" spans="1:7" ht="17" thickBot="1" x14ac:dyDescent="0.5">
      <c r="A38" s="12" t="s">
        <v>12</v>
      </c>
      <c r="B38" s="11"/>
      <c r="C38" s="16">
        <f>SUM(C28:C37)</f>
        <v>48933</v>
      </c>
      <c r="D38" s="14"/>
      <c r="E38" s="16">
        <f>SUM(E28:E37)</f>
        <v>101021</v>
      </c>
      <c r="F38" s="11"/>
      <c r="G38" s="17">
        <f t="shared" si="2"/>
        <v>-0.51561556508052786</v>
      </c>
    </row>
    <row r="39" spans="1:7" ht="16" thickTop="1" x14ac:dyDescent="0.35">
      <c r="C39" s="5"/>
      <c r="E39" s="5"/>
      <c r="G39" s="5"/>
    </row>
    <row r="41" spans="1:7" ht="21" x14ac:dyDescent="0.55000000000000004">
      <c r="A41" s="9" t="s">
        <v>16</v>
      </c>
      <c r="B41" s="3"/>
      <c r="C41" s="3"/>
      <c r="D41" s="2"/>
      <c r="E41" s="2"/>
      <c r="F41" s="2"/>
      <c r="G41" s="3"/>
    </row>
    <row r="42" spans="1:7" ht="16.5" x14ac:dyDescent="0.45">
      <c r="A42" s="10" t="s">
        <v>1</v>
      </c>
      <c r="B42" s="10"/>
      <c r="C42" s="10"/>
      <c r="D42" s="10"/>
      <c r="E42" s="10"/>
      <c r="F42" s="10"/>
      <c r="G42" s="10"/>
    </row>
    <row r="43" spans="1:7" ht="16.5" x14ac:dyDescent="0.45">
      <c r="A43" s="29"/>
      <c r="B43" s="11"/>
      <c r="C43" s="11"/>
      <c r="D43" s="11"/>
      <c r="E43" s="11"/>
      <c r="F43" s="11"/>
      <c r="G43" s="11"/>
    </row>
    <row r="44" spans="1:7" ht="16.5" x14ac:dyDescent="0.45">
      <c r="A44" s="12" t="s">
        <v>2</v>
      </c>
      <c r="B44" s="11"/>
      <c r="C44" s="18">
        <v>2025</v>
      </c>
      <c r="D44" s="11"/>
      <c r="E44" s="18">
        <v>2024</v>
      </c>
      <c r="F44" s="11"/>
      <c r="G44" s="12" t="s">
        <v>18</v>
      </c>
    </row>
    <row r="45" spans="1:7" ht="16.5" x14ac:dyDescent="0.45">
      <c r="A45" s="13"/>
      <c r="B45" s="11"/>
      <c r="C45" s="13"/>
      <c r="D45" s="11"/>
      <c r="E45" s="13"/>
      <c r="F45" s="11"/>
      <c r="G45" s="13"/>
    </row>
    <row r="46" spans="1:7" ht="16.5" x14ac:dyDescent="0.45">
      <c r="A46" s="11" t="s">
        <v>3</v>
      </c>
      <c r="B46" s="11"/>
      <c r="C46" s="14">
        <v>574693</v>
      </c>
      <c r="D46" s="11"/>
      <c r="E46" s="14">
        <v>1219549</v>
      </c>
      <c r="F46" s="11"/>
      <c r="G46" s="15">
        <f t="shared" ref="G46:G57" si="4">(C46-E46)/E46</f>
        <v>-0.52876596184327151</v>
      </c>
    </row>
    <row r="47" spans="1:7" ht="16.5" x14ac:dyDescent="0.45">
      <c r="A47" s="11" t="s">
        <v>5</v>
      </c>
      <c r="B47" s="11"/>
      <c r="C47" s="14">
        <v>4740</v>
      </c>
      <c r="D47" s="11"/>
      <c r="E47" s="14">
        <v>198830</v>
      </c>
      <c r="F47" s="11"/>
      <c r="G47" s="15"/>
    </row>
    <row r="48" spans="1:7" ht="16.5" x14ac:dyDescent="0.45">
      <c r="A48" s="11" t="s">
        <v>65</v>
      </c>
      <c r="B48" s="11"/>
      <c r="C48" s="14">
        <v>1196</v>
      </c>
      <c r="D48" s="11"/>
      <c r="E48" s="14">
        <v>71252</v>
      </c>
      <c r="F48" s="11"/>
      <c r="G48" s="15">
        <f t="shared" si="4"/>
        <v>-0.98321450625947338</v>
      </c>
    </row>
    <row r="49" spans="1:7" ht="16.5" x14ac:dyDescent="0.45">
      <c r="A49" s="11" t="s">
        <v>6</v>
      </c>
      <c r="B49" s="11"/>
      <c r="C49" s="14">
        <v>87235</v>
      </c>
      <c r="D49" s="11"/>
      <c r="E49" s="14">
        <v>61470</v>
      </c>
      <c r="F49" s="11"/>
      <c r="G49" s="15">
        <f>(C49-E49)/E49</f>
        <v>0.41914755165121198</v>
      </c>
    </row>
    <row r="50" spans="1:7" ht="16.5" x14ac:dyDescent="0.45">
      <c r="A50" s="11" t="s">
        <v>4</v>
      </c>
      <c r="B50" s="11"/>
      <c r="C50" s="14">
        <v>56141</v>
      </c>
      <c r="D50" s="11"/>
      <c r="E50" s="14">
        <v>34523</v>
      </c>
      <c r="F50" s="11"/>
      <c r="G50" s="15">
        <f t="shared" si="4"/>
        <v>0.62619123482895456</v>
      </c>
    </row>
    <row r="51" spans="1:7" ht="16.5" x14ac:dyDescent="0.45">
      <c r="A51" s="11" t="s">
        <v>9</v>
      </c>
      <c r="B51" s="11"/>
      <c r="C51" s="14">
        <v>11619</v>
      </c>
      <c r="D51" s="11"/>
      <c r="E51" s="14">
        <v>27425</v>
      </c>
      <c r="F51" s="11"/>
      <c r="G51" s="15">
        <f>(C51-E51)/E51</f>
        <v>-0.57633546034639926</v>
      </c>
    </row>
    <row r="52" spans="1:7" ht="16.5" x14ac:dyDescent="0.45">
      <c r="A52" s="11" t="s">
        <v>66</v>
      </c>
      <c r="B52" s="11"/>
      <c r="C52" s="14">
        <v>23419</v>
      </c>
      <c r="D52" s="11"/>
      <c r="E52" s="14">
        <v>11410</v>
      </c>
      <c r="F52" s="11"/>
      <c r="G52" s="15">
        <f>(C52-E52)/E52</f>
        <v>1.0524978089395267</v>
      </c>
    </row>
    <row r="53" spans="1:7" ht="16.5" x14ac:dyDescent="0.45">
      <c r="A53" s="11" t="s">
        <v>10</v>
      </c>
      <c r="B53" s="11"/>
      <c r="C53" s="14">
        <v>14549</v>
      </c>
      <c r="D53" s="11"/>
      <c r="E53" s="14">
        <v>9646</v>
      </c>
      <c r="F53" s="11"/>
      <c r="G53" s="15">
        <f>(C53-E53)/E53</f>
        <v>0.5082935931992536</v>
      </c>
    </row>
    <row r="54" spans="1:7" ht="16.5" x14ac:dyDescent="0.45">
      <c r="A54" s="11" t="s">
        <v>8</v>
      </c>
      <c r="B54" s="11"/>
      <c r="C54" s="14">
        <v>4063</v>
      </c>
      <c r="D54" s="11"/>
      <c r="E54" s="14">
        <v>8862</v>
      </c>
      <c r="F54" s="11"/>
      <c r="G54" s="15">
        <f>(C54-E54)/E54</f>
        <v>-0.54152561498533058</v>
      </c>
    </row>
    <row r="55" spans="1:7" ht="16.5" x14ac:dyDescent="0.45">
      <c r="A55" s="11" t="s">
        <v>60</v>
      </c>
      <c r="B55" s="11"/>
      <c r="C55" s="14">
        <v>4129</v>
      </c>
      <c r="D55" s="11"/>
      <c r="E55" s="14">
        <v>3098</v>
      </c>
      <c r="F55" s="11"/>
      <c r="G55" s="15">
        <f t="shared" ref="G55" si="5">(C55-E55)/E55</f>
        <v>0.33279535183989672</v>
      </c>
    </row>
    <row r="56" spans="1:7" ht="16.5" x14ac:dyDescent="0.45">
      <c r="A56" s="11" t="s">
        <v>11</v>
      </c>
      <c r="B56" s="11"/>
      <c r="C56" s="14">
        <f>289+2104</f>
        <v>2393</v>
      </c>
      <c r="D56" s="11"/>
      <c r="E56" s="14">
        <f>198+338+539</f>
        <v>1075</v>
      </c>
      <c r="F56" s="11"/>
      <c r="G56" s="15">
        <f t="shared" si="4"/>
        <v>1.2260465116279069</v>
      </c>
    </row>
    <row r="57" spans="1:7" ht="17" thickBot="1" x14ac:dyDescent="0.5">
      <c r="A57" s="12" t="s">
        <v>12</v>
      </c>
      <c r="B57" s="11"/>
      <c r="C57" s="16">
        <f>SUM(C46:C56)</f>
        <v>784177</v>
      </c>
      <c r="D57" s="11"/>
      <c r="E57" s="16">
        <f>SUM(E46:E56)</f>
        <v>1647140</v>
      </c>
      <c r="F57" s="11"/>
      <c r="G57" s="17">
        <f t="shared" si="4"/>
        <v>-0.52391599985429294</v>
      </c>
    </row>
    <row r="58" spans="1:7" ht="16" thickTop="1" x14ac:dyDescent="0.35">
      <c r="C58" s="5"/>
      <c r="E58" s="5"/>
      <c r="G58" s="5"/>
    </row>
    <row r="60" spans="1:7" x14ac:dyDescent="0.35">
      <c r="A60" s="7"/>
    </row>
    <row r="61" spans="1:7" x14ac:dyDescent="0.35">
      <c r="A61" s="4"/>
    </row>
  </sheetData>
  <pageMargins left="1.25" right="1" top="0.5" bottom="0.5" header="0" footer="0"/>
  <pageSetup scale="75" fitToWidth="0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topLeftCell="A12" workbookViewId="0">
      <selection activeCell="A37" sqref="A37"/>
    </sheetView>
  </sheetViews>
  <sheetFormatPr defaultRowHeight="15.5" x14ac:dyDescent="0.35"/>
  <cols>
    <col min="1" max="1" width="20.61328125" customWidth="1"/>
    <col min="2" max="2" width="4.765625" customWidth="1"/>
    <col min="3" max="3" width="10.69140625" customWidth="1"/>
    <col min="4" max="4" width="4.765625" customWidth="1"/>
    <col min="5" max="5" width="10.69140625" customWidth="1"/>
    <col min="6" max="6" width="4.69140625" customWidth="1"/>
    <col min="7" max="7" width="10.765625" customWidth="1"/>
  </cols>
  <sheetData>
    <row r="1" spans="1:7" ht="21" x14ac:dyDescent="0.55000000000000004">
      <c r="A1" s="9" t="s">
        <v>19</v>
      </c>
      <c r="B1" s="6"/>
      <c r="C1" s="6"/>
      <c r="D1" s="2"/>
      <c r="E1" s="2"/>
      <c r="F1" s="2"/>
      <c r="G1" s="6"/>
    </row>
    <row r="2" spans="1:7" ht="16.5" x14ac:dyDescent="0.45">
      <c r="A2" s="10" t="s">
        <v>1</v>
      </c>
      <c r="B2" s="10"/>
      <c r="C2" s="10"/>
      <c r="D2" s="10"/>
      <c r="E2" s="10"/>
      <c r="F2" s="10"/>
      <c r="G2" s="10"/>
    </row>
    <row r="3" spans="1:7" ht="16.5" x14ac:dyDescent="0.45">
      <c r="A3" s="11"/>
      <c r="B3" s="11"/>
      <c r="C3" s="11"/>
      <c r="D3" s="11"/>
      <c r="E3" s="11"/>
      <c r="F3" s="11"/>
      <c r="G3" s="11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26140518</v>
      </c>
      <c r="D7" s="11"/>
      <c r="E7" s="14">
        <v>28581496</v>
      </c>
      <c r="F7" s="11"/>
      <c r="G7" s="15">
        <f t="shared" ref="G7:G16" si="0">(C7-E7)/E7</f>
        <v>-8.5404136998287278E-2</v>
      </c>
    </row>
    <row r="8" spans="1:7" ht="16.5" x14ac:dyDescent="0.45">
      <c r="A8" s="11" t="s">
        <v>4</v>
      </c>
      <c r="B8" s="11"/>
      <c r="C8" s="14">
        <v>1340639</v>
      </c>
      <c r="D8" s="11"/>
      <c r="E8" s="14">
        <v>1446108</v>
      </c>
      <c r="F8" s="11"/>
      <c r="G8" s="15">
        <f t="shared" si="0"/>
        <v>-7.2933003620753084E-2</v>
      </c>
    </row>
    <row r="9" spans="1:7" ht="16.5" x14ac:dyDescent="0.45">
      <c r="A9" s="11" t="s">
        <v>5</v>
      </c>
      <c r="B9" s="11"/>
      <c r="C9" s="14">
        <v>443616</v>
      </c>
      <c r="D9" s="11"/>
      <c r="E9" s="14">
        <v>415668</v>
      </c>
      <c r="F9" s="11"/>
      <c r="G9" s="15">
        <f>(C9-E9)/E9</f>
        <v>6.7236352088686169E-2</v>
      </c>
    </row>
    <row r="10" spans="1:7" ht="16.5" x14ac:dyDescent="0.45">
      <c r="A10" s="11" t="s">
        <v>7</v>
      </c>
      <c r="B10" s="11"/>
      <c r="C10" s="14">
        <v>202410</v>
      </c>
      <c r="D10" s="11"/>
      <c r="E10" s="14">
        <v>150316</v>
      </c>
      <c r="F10" s="11"/>
      <c r="G10" s="15">
        <f>(C10-E10)/E10</f>
        <v>0.34656324010750683</v>
      </c>
    </row>
    <row r="11" spans="1:7" ht="16.5" x14ac:dyDescent="0.45">
      <c r="A11" s="11" t="s">
        <v>6</v>
      </c>
      <c r="B11" s="11"/>
      <c r="C11" s="14">
        <v>171701</v>
      </c>
      <c r="D11" s="11"/>
      <c r="E11" s="14">
        <v>192394</v>
      </c>
      <c r="F11" s="11"/>
      <c r="G11" s="15">
        <f t="shared" ref="G11" si="1">(C11-E11)/E11</f>
        <v>-0.10755532916826928</v>
      </c>
    </row>
    <row r="12" spans="1:7" ht="16.5" x14ac:dyDescent="0.45">
      <c r="A12" s="11" t="s">
        <v>8</v>
      </c>
      <c r="B12" s="11" t="s">
        <v>17</v>
      </c>
      <c r="C12" s="14">
        <v>40386</v>
      </c>
      <c r="D12" s="11"/>
      <c r="E12" s="14">
        <v>41043</v>
      </c>
      <c r="F12" s="11"/>
      <c r="G12" s="15">
        <f t="shared" ref="G12:G13" si="2">(C12-E12)/E12</f>
        <v>-1.6007601783495359E-2</v>
      </c>
    </row>
    <row r="13" spans="1:7" ht="16.5" x14ac:dyDescent="0.45">
      <c r="A13" s="11" t="s">
        <v>75</v>
      </c>
      <c r="B13" s="11"/>
      <c r="C13" s="14">
        <v>30309</v>
      </c>
      <c r="D13" s="11"/>
      <c r="E13" s="14">
        <v>18259</v>
      </c>
      <c r="F13" s="11"/>
      <c r="G13" s="15">
        <f t="shared" si="2"/>
        <v>0.65994851853880276</v>
      </c>
    </row>
    <row r="14" spans="1:7" ht="16.5" x14ac:dyDescent="0.45">
      <c r="A14" s="11" t="s">
        <v>9</v>
      </c>
      <c r="B14" s="11" t="s">
        <v>17</v>
      </c>
      <c r="C14" s="14">
        <v>9261</v>
      </c>
      <c r="D14" s="11"/>
      <c r="E14" s="14">
        <v>10562</v>
      </c>
      <c r="F14" s="11"/>
      <c r="G14" s="15">
        <f>(C14-E14)/E14</f>
        <v>-0.12317742851732627</v>
      </c>
    </row>
    <row r="15" spans="1:7" ht="16.5" x14ac:dyDescent="0.45">
      <c r="A15" s="11" t="s">
        <v>11</v>
      </c>
      <c r="B15" s="11"/>
      <c r="C15" s="14">
        <f>180+580+1755</f>
        <v>2515</v>
      </c>
      <c r="D15" s="14"/>
      <c r="E15" s="14">
        <f>68+159</f>
        <v>227</v>
      </c>
      <c r="F15" s="11"/>
      <c r="G15" s="15">
        <f t="shared" si="0"/>
        <v>10.079295154185022</v>
      </c>
    </row>
    <row r="16" spans="1:7" ht="17" thickBot="1" x14ac:dyDescent="0.5">
      <c r="A16" s="12" t="s">
        <v>12</v>
      </c>
      <c r="B16" s="11"/>
      <c r="C16" s="16">
        <f>SUM(C6:C15)</f>
        <v>28381355</v>
      </c>
      <c r="D16" s="14"/>
      <c r="E16" s="16">
        <f>SUM(E6:E15)</f>
        <v>30856073</v>
      </c>
      <c r="F16" s="11"/>
      <c r="G16" s="17">
        <f t="shared" si="0"/>
        <v>-8.0201975150888449E-2</v>
      </c>
    </row>
    <row r="17" spans="1:7" ht="16" thickTop="1" x14ac:dyDescent="0.35">
      <c r="A17" s="1"/>
      <c r="B17" s="1"/>
      <c r="C17" s="5"/>
      <c r="D17" s="1"/>
      <c r="E17" s="5"/>
      <c r="F17" s="1"/>
      <c r="G17" s="5"/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ht="21" x14ac:dyDescent="0.55000000000000004">
      <c r="A20" s="9" t="s">
        <v>20</v>
      </c>
      <c r="B20" s="2"/>
      <c r="C20" s="6"/>
      <c r="D20" s="2"/>
      <c r="E20" s="2"/>
      <c r="F20" s="2"/>
      <c r="G20" s="6"/>
    </row>
    <row r="21" spans="1:7" ht="16.5" x14ac:dyDescent="0.45">
      <c r="A21" s="10" t="s">
        <v>1</v>
      </c>
      <c r="B21" s="10"/>
      <c r="C21" s="10"/>
      <c r="D21" s="10"/>
      <c r="E21" s="10"/>
      <c r="F21" s="10"/>
      <c r="G21" s="10"/>
    </row>
    <row r="22" spans="1:7" ht="16.5" x14ac:dyDescent="0.45">
      <c r="A22" s="11"/>
      <c r="B22" s="11"/>
      <c r="C22" s="11"/>
      <c r="D22" s="11"/>
      <c r="E22" s="11"/>
      <c r="F22" s="11"/>
      <c r="G22" s="11"/>
    </row>
    <row r="23" spans="1:7" ht="16.5" x14ac:dyDescent="0.45">
      <c r="A23" s="29"/>
      <c r="B23" s="11"/>
      <c r="C23" s="11"/>
      <c r="D23" s="11"/>
      <c r="E23" s="11"/>
      <c r="F23" s="11"/>
      <c r="G23" s="11"/>
    </row>
    <row r="24" spans="1:7" ht="16.5" x14ac:dyDescent="0.45">
      <c r="A24" s="11"/>
      <c r="B24" s="11"/>
      <c r="C24" s="12">
        <v>2025</v>
      </c>
      <c r="D24" s="11"/>
      <c r="E24" s="12">
        <v>2024</v>
      </c>
      <c r="F24" s="11"/>
      <c r="G24" s="12" t="s">
        <v>18</v>
      </c>
    </row>
    <row r="25" spans="1:7" ht="16.5" x14ac:dyDescent="0.45">
      <c r="A25" s="11"/>
      <c r="B25" s="11"/>
      <c r="C25" s="13"/>
      <c r="D25" s="11"/>
      <c r="E25" s="13"/>
      <c r="F25" s="11"/>
      <c r="G25" s="13"/>
    </row>
    <row r="26" spans="1:7" ht="17" thickBot="1" x14ac:dyDescent="0.5">
      <c r="A26" s="11" t="s">
        <v>21</v>
      </c>
      <c r="B26" s="11"/>
      <c r="C26" s="19">
        <v>29327433</v>
      </c>
      <c r="D26" s="11"/>
      <c r="E26" s="19">
        <v>31972922</v>
      </c>
      <c r="F26" s="11"/>
      <c r="G26" s="15">
        <f>(C26-E26)/E26</f>
        <v>-8.2741546112050687E-2</v>
      </c>
    </row>
    <row r="27" spans="1:7" ht="17" thickTop="1" x14ac:dyDescent="0.45">
      <c r="A27" s="11"/>
      <c r="B27" s="11"/>
      <c r="C27" s="20"/>
      <c r="D27" s="11"/>
      <c r="E27" s="20"/>
      <c r="F27" s="11"/>
      <c r="G27" s="20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ht="21" x14ac:dyDescent="0.55000000000000004">
      <c r="A29" s="9" t="s">
        <v>20</v>
      </c>
      <c r="B29" s="2"/>
      <c r="C29" s="6"/>
      <c r="D29" s="2"/>
      <c r="E29" s="2"/>
      <c r="F29" s="2"/>
      <c r="G29" s="6"/>
    </row>
    <row r="30" spans="1:7" ht="16.5" x14ac:dyDescent="0.45">
      <c r="A30" s="10" t="s">
        <v>22</v>
      </c>
      <c r="B30" s="10"/>
      <c r="C30" s="10"/>
      <c r="D30" s="10"/>
      <c r="E30" s="10"/>
      <c r="F30" s="10"/>
      <c r="G30" s="10"/>
    </row>
    <row r="31" spans="1:7" ht="16.5" x14ac:dyDescent="0.45">
      <c r="A31" s="29"/>
      <c r="B31" s="11"/>
      <c r="C31" s="11"/>
      <c r="D31" s="11"/>
      <c r="E31" s="11"/>
      <c r="F31" s="11"/>
      <c r="G31" s="11"/>
    </row>
    <row r="32" spans="1:7" ht="16.5" x14ac:dyDescent="0.45">
      <c r="A32" s="11"/>
      <c r="B32" s="11"/>
      <c r="C32" s="11"/>
      <c r="D32" s="11"/>
      <c r="E32" s="11"/>
      <c r="F32" s="11"/>
      <c r="G32" s="11"/>
    </row>
    <row r="33" spans="1:7" ht="16.5" x14ac:dyDescent="0.45">
      <c r="A33" s="11"/>
      <c r="B33" s="11"/>
      <c r="C33" s="12" t="s">
        <v>92</v>
      </c>
      <c r="D33" s="11"/>
      <c r="E33" s="12" t="s">
        <v>93</v>
      </c>
      <c r="F33" s="11"/>
      <c r="G33" s="12" t="s">
        <v>18</v>
      </c>
    </row>
    <row r="34" spans="1:7" ht="16.5" x14ac:dyDescent="0.45">
      <c r="A34" s="11"/>
      <c r="B34" s="11"/>
      <c r="C34" s="13"/>
      <c r="D34" s="11"/>
      <c r="E34" s="13"/>
      <c r="F34" s="11"/>
      <c r="G34" s="13"/>
    </row>
    <row r="35" spans="1:7" ht="17" thickBot="1" x14ac:dyDescent="0.5">
      <c r="A35" s="11" t="s">
        <v>21</v>
      </c>
      <c r="B35" s="11"/>
      <c r="C35" s="21">
        <v>290930198</v>
      </c>
      <c r="D35" s="22"/>
      <c r="E35" s="21">
        <v>296377384</v>
      </c>
      <c r="F35" s="11"/>
      <c r="G35" s="23">
        <f>(C35-E35)/E35</f>
        <v>-1.8379222889692556E-2</v>
      </c>
    </row>
    <row r="36" spans="1:7" ht="16" thickTop="1" x14ac:dyDescent="0.35"/>
    <row r="37" spans="1:7" x14ac:dyDescent="0.35">
      <c r="A37" s="33" t="s">
        <v>94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4"/>
  <sheetViews>
    <sheetView topLeftCell="A26" workbookViewId="0">
      <selection activeCell="A54" sqref="A54"/>
    </sheetView>
  </sheetViews>
  <sheetFormatPr defaultRowHeight="15.5" x14ac:dyDescent="0.35"/>
  <cols>
    <col min="1" max="1" width="20.4609375" customWidth="1"/>
    <col min="2" max="2" width="4.69140625" customWidth="1"/>
    <col min="3" max="3" width="10.765625" customWidth="1"/>
    <col min="4" max="4" width="4.69140625" customWidth="1"/>
    <col min="5" max="5" width="10.765625" customWidth="1"/>
    <col min="6" max="6" width="4.69140625" customWidth="1"/>
    <col min="7" max="7" width="10.53515625" customWidth="1"/>
    <col min="8" max="8" width="10.765625" customWidth="1"/>
  </cols>
  <sheetData>
    <row r="1" spans="1:8" ht="9.65" customHeight="1" x14ac:dyDescent="0.35">
      <c r="A1" s="1"/>
      <c r="B1" s="1"/>
      <c r="C1" s="1"/>
      <c r="D1" s="1"/>
      <c r="E1" s="1"/>
      <c r="F1" s="1"/>
      <c r="G1" s="1"/>
    </row>
    <row r="2" spans="1:8" ht="8.5" customHeight="1" x14ac:dyDescent="0.35">
      <c r="A2" s="1"/>
      <c r="B2" s="1"/>
      <c r="C2" s="1"/>
      <c r="D2" s="1"/>
      <c r="E2" s="1"/>
      <c r="F2" s="1"/>
      <c r="G2" s="1"/>
    </row>
    <row r="3" spans="1:8" ht="21" x14ac:dyDescent="0.55000000000000004">
      <c r="A3" s="9" t="s">
        <v>23</v>
      </c>
      <c r="B3" s="2"/>
      <c r="C3" s="2"/>
      <c r="D3" s="2"/>
      <c r="E3" s="6"/>
      <c r="F3" s="6"/>
      <c r="G3" s="6"/>
    </row>
    <row r="4" spans="1:8" ht="17.5" x14ac:dyDescent="0.45">
      <c r="A4" s="10" t="s">
        <v>1</v>
      </c>
      <c r="B4" s="10"/>
      <c r="C4" s="10"/>
      <c r="D4" s="10"/>
      <c r="E4" s="10"/>
      <c r="F4" s="10"/>
      <c r="G4" s="10"/>
      <c r="H4" s="24"/>
    </row>
    <row r="5" spans="1:8" ht="17.5" x14ac:dyDescent="0.45">
      <c r="A5" s="11"/>
      <c r="B5" s="11"/>
      <c r="C5" s="11"/>
      <c r="D5" s="11"/>
      <c r="E5" s="11"/>
      <c r="F5" s="11"/>
      <c r="G5" s="11"/>
      <c r="H5" s="24"/>
    </row>
    <row r="6" spans="1:8" ht="17.5" x14ac:dyDescent="0.45">
      <c r="A6" s="11"/>
      <c r="B6" s="11"/>
      <c r="C6" s="11"/>
      <c r="D6" s="11"/>
      <c r="E6" s="11"/>
      <c r="F6" s="11"/>
      <c r="G6" s="11"/>
      <c r="H6" s="24"/>
    </row>
    <row r="7" spans="1:8" ht="17.5" x14ac:dyDescent="0.45">
      <c r="A7" s="12" t="s">
        <v>2</v>
      </c>
      <c r="B7" s="11"/>
      <c r="C7" s="12">
        <v>2025</v>
      </c>
      <c r="D7" s="11"/>
      <c r="E7" s="12">
        <v>2024</v>
      </c>
      <c r="F7" s="11"/>
      <c r="G7" s="12" t="s">
        <v>18</v>
      </c>
      <c r="H7" s="24"/>
    </row>
    <row r="8" spans="1:8" ht="17.5" x14ac:dyDescent="0.45">
      <c r="A8" s="13"/>
      <c r="B8" s="11"/>
      <c r="C8" s="16"/>
      <c r="D8" s="11"/>
      <c r="E8" s="16"/>
      <c r="F8" s="11"/>
      <c r="G8" s="17"/>
      <c r="H8" s="24"/>
    </row>
    <row r="9" spans="1:8" ht="17.5" x14ac:dyDescent="0.45">
      <c r="A9" s="11" t="s">
        <v>24</v>
      </c>
      <c r="B9" s="11"/>
      <c r="C9" s="14">
        <v>4630821</v>
      </c>
      <c r="D9" s="11"/>
      <c r="E9" s="14">
        <v>4707826</v>
      </c>
      <c r="F9" s="11"/>
      <c r="G9" s="15">
        <f t="shared" ref="G9:G30" si="0">(C9-E9)/E9</f>
        <v>-1.6356806729900381E-2</v>
      </c>
      <c r="H9" s="24"/>
    </row>
    <row r="10" spans="1:8" ht="17.5" x14ac:dyDescent="0.45">
      <c r="A10" s="11" t="s">
        <v>69</v>
      </c>
      <c r="B10" s="11"/>
      <c r="C10" s="14">
        <v>2029912</v>
      </c>
      <c r="D10" s="11"/>
      <c r="E10" s="14">
        <v>2398233</v>
      </c>
      <c r="F10" s="11"/>
      <c r="G10" s="15">
        <f t="shared" si="0"/>
        <v>-0.15358015672372116</v>
      </c>
      <c r="H10" s="24"/>
    </row>
    <row r="11" spans="1:8" ht="17.5" x14ac:dyDescent="0.45">
      <c r="A11" s="11" t="s">
        <v>71</v>
      </c>
      <c r="B11" s="11"/>
      <c r="C11" s="14">
        <v>1485316</v>
      </c>
      <c r="D11" s="11"/>
      <c r="E11" s="14">
        <v>586789</v>
      </c>
      <c r="F11" s="11"/>
      <c r="G11" s="15">
        <f>(C11-E11)/E11</f>
        <v>1.5312608109558972</v>
      </c>
      <c r="H11" s="24"/>
    </row>
    <row r="12" spans="1:8" ht="17.5" x14ac:dyDescent="0.45">
      <c r="A12" s="11" t="s">
        <v>25</v>
      </c>
      <c r="B12" s="11"/>
      <c r="C12" s="14">
        <v>693571</v>
      </c>
      <c r="D12" s="11"/>
      <c r="E12" s="14">
        <v>910740</v>
      </c>
      <c r="F12" s="11"/>
      <c r="G12" s="15">
        <f t="shared" ref="G12" si="1">(C12-E12)/E12</f>
        <v>-0.23845334563102533</v>
      </c>
      <c r="H12" s="24"/>
    </row>
    <row r="13" spans="1:8" ht="17.5" x14ac:dyDescent="0.45">
      <c r="A13" s="11" t="s">
        <v>29</v>
      </c>
      <c r="B13" s="11"/>
      <c r="C13" s="14">
        <v>515840</v>
      </c>
      <c r="D13" s="11"/>
      <c r="E13" s="14">
        <v>597753</v>
      </c>
      <c r="F13" s="11"/>
      <c r="G13" s="15">
        <f t="shared" ref="G13:G22" si="2">(C13-E13)/E13</f>
        <v>-0.13703486222570191</v>
      </c>
      <c r="H13" s="24"/>
    </row>
    <row r="14" spans="1:8" ht="17.5" x14ac:dyDescent="0.45">
      <c r="A14" s="11" t="s">
        <v>28</v>
      </c>
      <c r="B14" s="11"/>
      <c r="C14" s="14">
        <v>154412</v>
      </c>
      <c r="D14" s="11"/>
      <c r="E14" s="14">
        <v>165761</v>
      </c>
      <c r="F14" s="11"/>
      <c r="G14" s="15">
        <f t="shared" si="2"/>
        <v>-6.8466044485735483E-2</v>
      </c>
      <c r="H14" s="24"/>
    </row>
    <row r="15" spans="1:8" ht="17.5" x14ac:dyDescent="0.45">
      <c r="A15" s="11" t="s">
        <v>26</v>
      </c>
      <c r="B15" s="11"/>
      <c r="C15" s="14">
        <v>109994</v>
      </c>
      <c r="D15" s="11"/>
      <c r="E15" s="14">
        <v>98530</v>
      </c>
      <c r="F15" s="11"/>
      <c r="G15" s="15">
        <f t="shared" si="2"/>
        <v>0.1163503501471633</v>
      </c>
      <c r="H15" s="24"/>
    </row>
    <row r="16" spans="1:8" ht="17.5" x14ac:dyDescent="0.45">
      <c r="A16" s="11" t="s">
        <v>27</v>
      </c>
      <c r="B16" s="11"/>
      <c r="C16" s="14">
        <v>104231</v>
      </c>
      <c r="D16" s="11"/>
      <c r="E16" s="14">
        <v>93891</v>
      </c>
      <c r="F16" s="11"/>
      <c r="G16" s="15">
        <f t="shared" si="2"/>
        <v>0.11012770127062231</v>
      </c>
      <c r="H16" s="24"/>
    </row>
    <row r="17" spans="1:8" ht="17.5" x14ac:dyDescent="0.45">
      <c r="A17" s="11" t="s">
        <v>36</v>
      </c>
      <c r="B17" s="11"/>
      <c r="C17" s="14">
        <v>67983</v>
      </c>
      <c r="D17" s="11"/>
      <c r="E17" s="14">
        <v>109140</v>
      </c>
      <c r="F17" s="11"/>
      <c r="G17" s="15">
        <f t="shared" si="2"/>
        <v>-0.37710280373831778</v>
      </c>
      <c r="H17" s="24"/>
    </row>
    <row r="18" spans="1:8" ht="17.5" x14ac:dyDescent="0.45">
      <c r="A18" s="11" t="s">
        <v>61</v>
      </c>
      <c r="B18" s="11"/>
      <c r="C18" s="14">
        <v>16489</v>
      </c>
      <c r="D18" s="14"/>
      <c r="E18" s="14">
        <v>21143</v>
      </c>
      <c r="F18" s="14"/>
      <c r="G18" s="15">
        <f t="shared" si="2"/>
        <v>-0.22012013432341673</v>
      </c>
      <c r="H18" s="24"/>
    </row>
    <row r="19" spans="1:8" ht="17.5" x14ac:dyDescent="0.45">
      <c r="A19" s="11" t="s">
        <v>32</v>
      </c>
      <c r="B19" s="11"/>
      <c r="C19" s="14">
        <v>4754</v>
      </c>
      <c r="D19" s="14"/>
      <c r="E19" s="14">
        <v>2822</v>
      </c>
      <c r="F19" s="14"/>
      <c r="G19" s="15">
        <f t="shared" si="2"/>
        <v>0.68462083628632175</v>
      </c>
      <c r="H19" s="24"/>
    </row>
    <row r="20" spans="1:8" ht="17.5" x14ac:dyDescent="0.45">
      <c r="A20" s="11" t="s">
        <v>35</v>
      </c>
      <c r="B20" s="11"/>
      <c r="C20" s="14">
        <v>4057</v>
      </c>
      <c r="D20" s="11"/>
      <c r="E20" s="14">
        <v>3068</v>
      </c>
      <c r="F20" s="11"/>
      <c r="G20" s="15">
        <f t="shared" si="2"/>
        <v>0.32235984354628422</v>
      </c>
      <c r="H20" s="24"/>
    </row>
    <row r="21" spans="1:8" ht="17.5" x14ac:dyDescent="0.45">
      <c r="A21" s="11" t="s">
        <v>59</v>
      </c>
      <c r="B21" s="11"/>
      <c r="C21" s="14">
        <v>4033</v>
      </c>
      <c r="D21" s="11"/>
      <c r="E21" s="14">
        <v>2131</v>
      </c>
      <c r="F21" s="11"/>
      <c r="G21" s="15">
        <f t="shared" si="2"/>
        <v>0.8925387142186767</v>
      </c>
      <c r="H21" s="24"/>
    </row>
    <row r="22" spans="1:8" ht="17.5" x14ac:dyDescent="0.45">
      <c r="A22" s="11" t="s">
        <v>33</v>
      </c>
      <c r="B22" s="11"/>
      <c r="C22" s="14">
        <v>3748</v>
      </c>
      <c r="D22" s="14"/>
      <c r="E22" s="14">
        <v>3733</v>
      </c>
      <c r="F22" s="14"/>
      <c r="G22" s="15">
        <f t="shared" si="2"/>
        <v>4.0182159121350119E-3</v>
      </c>
      <c r="H22" s="24"/>
    </row>
    <row r="23" spans="1:8" ht="17.5" x14ac:dyDescent="0.45">
      <c r="A23" s="11" t="s">
        <v>31</v>
      </c>
      <c r="B23" s="11"/>
      <c r="C23" s="14">
        <v>3197</v>
      </c>
      <c r="D23" s="11"/>
      <c r="E23" s="14">
        <v>9499</v>
      </c>
      <c r="F23" s="11"/>
      <c r="G23" s="15">
        <f t="shared" ref="G23" si="3">(C23-E23)/E23</f>
        <v>-0.66343825665859568</v>
      </c>
      <c r="H23" s="24"/>
    </row>
    <row r="24" spans="1:8" ht="17.5" x14ac:dyDescent="0.45">
      <c r="A24" s="11" t="s">
        <v>30</v>
      </c>
      <c r="B24" s="11"/>
      <c r="C24" s="14">
        <v>2805</v>
      </c>
      <c r="D24" s="11"/>
      <c r="E24" s="14">
        <v>2552</v>
      </c>
      <c r="F24" s="11"/>
      <c r="G24" s="15">
        <f>(C24-E24)/E24</f>
        <v>9.9137931034482762E-2</v>
      </c>
      <c r="H24" s="24"/>
    </row>
    <row r="25" spans="1:8" ht="17.5" x14ac:dyDescent="0.45">
      <c r="A25" s="11" t="s">
        <v>70</v>
      </c>
      <c r="B25" s="11"/>
      <c r="C25" s="14">
        <v>2782</v>
      </c>
      <c r="D25" s="11"/>
      <c r="E25" s="14">
        <v>3301</v>
      </c>
      <c r="F25" s="11"/>
      <c r="G25" s="15">
        <f t="shared" ref="G25:G28" si="4">(C25-E25)/E25</f>
        <v>-0.15722508330808846</v>
      </c>
      <c r="H25" s="24"/>
    </row>
    <row r="26" spans="1:8" ht="17.5" x14ac:dyDescent="0.45">
      <c r="A26" s="11" t="s">
        <v>41</v>
      </c>
      <c r="B26" s="11"/>
      <c r="C26" s="14">
        <v>2646</v>
      </c>
      <c r="D26" s="11"/>
      <c r="E26" s="14">
        <v>654</v>
      </c>
      <c r="F26" s="11"/>
      <c r="G26" s="15">
        <f>(C26-E26)/E26</f>
        <v>3.0458715596330275</v>
      </c>
      <c r="H26" s="24"/>
    </row>
    <row r="27" spans="1:8" ht="17.5" x14ac:dyDescent="0.45">
      <c r="A27" s="11" t="s">
        <v>34</v>
      </c>
      <c r="B27" s="11"/>
      <c r="C27" s="14">
        <v>1564</v>
      </c>
      <c r="D27" s="11"/>
      <c r="E27" s="14">
        <v>809</v>
      </c>
      <c r="F27" s="11"/>
      <c r="G27" s="15">
        <f>(C27-E27)/E27</f>
        <v>0.93325092707045731</v>
      </c>
      <c r="H27" s="24"/>
    </row>
    <row r="28" spans="1:8" ht="17.5" x14ac:dyDescent="0.45">
      <c r="A28" s="11" t="s">
        <v>49</v>
      </c>
      <c r="B28" s="11"/>
      <c r="C28" s="14">
        <v>1044</v>
      </c>
      <c r="D28" s="11"/>
      <c r="E28" s="14">
        <v>1132</v>
      </c>
      <c r="F28" s="11"/>
      <c r="G28" s="15">
        <f t="shared" si="4"/>
        <v>-7.7738515901060068E-2</v>
      </c>
      <c r="H28" s="24"/>
    </row>
    <row r="29" spans="1:8" ht="17.5" x14ac:dyDescent="0.45">
      <c r="A29" s="11" t="s">
        <v>38</v>
      </c>
      <c r="B29" s="11"/>
      <c r="C29" s="14">
        <f>57+65+117+239+4+20+24+22+179+10+156+100+161+30+446+1</f>
        <v>1631</v>
      </c>
      <c r="D29" s="11"/>
      <c r="E29" s="14">
        <f>505+72+40+499+30+75+15+55+49+20+248+12+3702+1700</f>
        <v>7022</v>
      </c>
      <c r="F29" s="11"/>
      <c r="G29" s="15">
        <f t="shared" si="0"/>
        <v>-0.76772999145542575</v>
      </c>
      <c r="H29" s="24"/>
    </row>
    <row r="30" spans="1:8" ht="18" thickBot="1" x14ac:dyDescent="0.5">
      <c r="A30" s="12" t="s">
        <v>12</v>
      </c>
      <c r="B30" s="11"/>
      <c r="C30" s="16">
        <f>SUM(C8:C29)</f>
        <v>9840830</v>
      </c>
      <c r="D30" s="11"/>
      <c r="E30" s="16">
        <f>SUM(E8:E29)</f>
        <v>9726529</v>
      </c>
      <c r="F30" s="11"/>
      <c r="G30" s="17">
        <f t="shared" si="0"/>
        <v>1.1751468586584176E-2</v>
      </c>
      <c r="H30" s="24"/>
    </row>
    <row r="31" spans="1:8" ht="21.5" thickTop="1" x14ac:dyDescent="0.55000000000000004">
      <c r="A31" s="25"/>
      <c r="B31" s="25"/>
      <c r="C31" s="26"/>
      <c r="D31" s="25"/>
      <c r="E31" s="27"/>
      <c r="F31" s="11"/>
      <c r="G31" s="28"/>
      <c r="H31" s="24"/>
    </row>
    <row r="32" spans="1:8" ht="17.5" x14ac:dyDescent="0.45">
      <c r="A32" s="29" t="s">
        <v>79</v>
      </c>
      <c r="B32" s="11"/>
      <c r="C32" s="11"/>
      <c r="D32" s="11"/>
      <c r="E32" s="11"/>
      <c r="F32" s="11"/>
      <c r="G32" s="11"/>
      <c r="H32" s="24"/>
    </row>
    <row r="33" spans="1:8" ht="17.5" x14ac:dyDescent="0.45">
      <c r="A33" s="11" t="s">
        <v>81</v>
      </c>
      <c r="B33" s="11"/>
      <c r="C33" s="11"/>
      <c r="D33" s="11"/>
      <c r="E33" s="11"/>
      <c r="F33" s="11"/>
      <c r="G33" s="11"/>
      <c r="H33" s="24"/>
    </row>
    <row r="34" spans="1:8" ht="17.5" x14ac:dyDescent="0.45">
      <c r="A34" s="11" t="s">
        <v>80</v>
      </c>
      <c r="B34" s="11"/>
      <c r="C34" s="11"/>
      <c r="D34" s="11"/>
      <c r="E34" s="11"/>
      <c r="F34" s="11"/>
      <c r="G34" s="11"/>
      <c r="H34" s="24"/>
    </row>
    <row r="35" spans="1:8" ht="17.5" x14ac:dyDescent="0.45">
      <c r="A35" s="11"/>
      <c r="B35" s="11"/>
      <c r="C35" s="11"/>
      <c r="D35" s="11"/>
      <c r="E35" s="11"/>
      <c r="F35" s="11"/>
      <c r="G35" s="11"/>
      <c r="H35" s="24"/>
    </row>
    <row r="36" spans="1:8" ht="16" customHeight="1" x14ac:dyDescent="0.45">
      <c r="A36" s="11" t="s">
        <v>68</v>
      </c>
      <c r="B36" s="11"/>
      <c r="C36" s="11"/>
      <c r="D36" s="11"/>
      <c r="E36" s="11"/>
      <c r="F36" s="11"/>
      <c r="G36" s="11"/>
      <c r="H36" s="24"/>
    </row>
    <row r="37" spans="1:8" x14ac:dyDescent="0.35">
      <c r="A37" s="1"/>
      <c r="B37" s="1"/>
      <c r="C37" s="1"/>
      <c r="D37" s="1"/>
      <c r="E37" s="1"/>
      <c r="F37" s="1"/>
      <c r="G37" s="1"/>
    </row>
    <row r="38" spans="1:8" ht="21" x14ac:dyDescent="0.55000000000000004">
      <c r="A38" s="9" t="s">
        <v>39</v>
      </c>
      <c r="B38" s="2"/>
      <c r="C38" s="2"/>
      <c r="D38" s="2"/>
      <c r="E38" s="6"/>
      <c r="F38" s="6"/>
      <c r="G38" s="6"/>
    </row>
    <row r="39" spans="1:8" ht="17.5" x14ac:dyDescent="0.45">
      <c r="A39" s="10" t="s">
        <v>1</v>
      </c>
      <c r="B39" s="10"/>
      <c r="C39" s="10"/>
      <c r="D39" s="10"/>
      <c r="E39" s="10"/>
      <c r="F39" s="10"/>
      <c r="G39" s="10"/>
      <c r="H39" s="24"/>
    </row>
    <row r="40" spans="1:8" ht="17.5" x14ac:dyDescent="0.45">
      <c r="A40" s="11"/>
      <c r="B40" s="11"/>
      <c r="C40" s="11"/>
      <c r="D40" s="11"/>
      <c r="E40" s="11"/>
      <c r="F40" s="11"/>
      <c r="G40" s="11"/>
      <c r="H40" s="24"/>
    </row>
    <row r="41" spans="1:8" ht="17.5" x14ac:dyDescent="0.45">
      <c r="A41" s="11"/>
      <c r="B41" s="11"/>
      <c r="C41" s="11"/>
      <c r="D41" s="11"/>
      <c r="E41" s="11"/>
      <c r="F41" s="11"/>
      <c r="G41" s="11"/>
      <c r="H41" s="24"/>
    </row>
    <row r="42" spans="1:8" ht="17.5" x14ac:dyDescent="0.45">
      <c r="A42" s="12" t="s">
        <v>2</v>
      </c>
      <c r="B42" s="11"/>
      <c r="C42" s="12">
        <v>2025</v>
      </c>
      <c r="D42" s="11"/>
      <c r="E42" s="12">
        <v>2024</v>
      </c>
      <c r="F42" s="11"/>
      <c r="G42" s="12" t="s">
        <v>18</v>
      </c>
      <c r="H42" s="24"/>
    </row>
    <row r="43" spans="1:8" ht="17.5" x14ac:dyDescent="0.45">
      <c r="A43" s="13"/>
      <c r="B43" s="11"/>
      <c r="C43" s="16"/>
      <c r="D43" s="11"/>
      <c r="E43" s="16"/>
      <c r="F43" s="11"/>
      <c r="G43" s="17"/>
      <c r="H43" s="24"/>
    </row>
    <row r="44" spans="1:8" ht="17.5" x14ac:dyDescent="0.45">
      <c r="A44" s="11" t="s">
        <v>24</v>
      </c>
      <c r="B44" s="11"/>
      <c r="C44" s="14">
        <v>858</v>
      </c>
      <c r="D44" s="11"/>
      <c r="E44" s="14">
        <v>10</v>
      </c>
      <c r="F44" s="11"/>
      <c r="G44" s="15">
        <f t="shared" ref="G44:G46" si="5">(C44-E44)/E44</f>
        <v>84.8</v>
      </c>
      <c r="H44" s="24"/>
    </row>
    <row r="45" spans="1:8" ht="17.5" x14ac:dyDescent="0.45">
      <c r="A45" s="11" t="s">
        <v>25</v>
      </c>
      <c r="B45" s="11"/>
      <c r="C45" s="14">
        <v>340</v>
      </c>
      <c r="D45" s="11"/>
      <c r="E45" s="14">
        <v>84</v>
      </c>
      <c r="F45" s="11"/>
      <c r="G45" s="15">
        <f>(C45-E45)/E45</f>
        <v>3.0476190476190474</v>
      </c>
      <c r="H45" s="24"/>
    </row>
    <row r="46" spans="1:8" ht="17.5" x14ac:dyDescent="0.45">
      <c r="A46" s="11" t="s">
        <v>59</v>
      </c>
      <c r="B46" s="11"/>
      <c r="C46" s="14">
        <v>130</v>
      </c>
      <c r="D46" s="11"/>
      <c r="E46" s="14">
        <v>243</v>
      </c>
      <c r="F46" s="11"/>
      <c r="G46" s="15">
        <f t="shared" si="5"/>
        <v>-0.46502057613168724</v>
      </c>
      <c r="H46" s="24"/>
    </row>
    <row r="47" spans="1:8" ht="17.5" x14ac:dyDescent="0.45">
      <c r="A47" s="11" t="s">
        <v>82</v>
      </c>
      <c r="B47" s="11"/>
      <c r="C47" s="14">
        <v>80</v>
      </c>
      <c r="D47" s="11"/>
      <c r="E47" s="14">
        <v>10</v>
      </c>
      <c r="F47" s="11"/>
      <c r="G47" s="15">
        <f>(C47-E47)/E47</f>
        <v>7</v>
      </c>
      <c r="H47" s="24"/>
    </row>
    <row r="48" spans="1:8" ht="17.5" x14ac:dyDescent="0.45">
      <c r="A48" s="11" t="s">
        <v>43</v>
      </c>
      <c r="B48" s="11"/>
      <c r="C48" s="14">
        <f>10+15</f>
        <v>25</v>
      </c>
      <c r="D48" s="11"/>
      <c r="E48" s="14">
        <f>4+6+21</f>
        <v>31</v>
      </c>
      <c r="F48" s="11"/>
      <c r="G48" s="15">
        <f t="shared" ref="G48:G49" si="6">(C48-E48)/E48</f>
        <v>-0.19354838709677419</v>
      </c>
      <c r="H48" s="24"/>
    </row>
    <row r="49" spans="1:8" ht="18" thickBot="1" x14ac:dyDescent="0.5">
      <c r="A49" s="12" t="s">
        <v>12</v>
      </c>
      <c r="B49" s="11"/>
      <c r="C49" s="16">
        <f>SUM(C43:C48)</f>
        <v>1433</v>
      </c>
      <c r="D49" s="14"/>
      <c r="E49" s="16">
        <f>SUM(E43:E48)</f>
        <v>378</v>
      </c>
      <c r="F49" s="14"/>
      <c r="G49" s="17">
        <f t="shared" si="6"/>
        <v>2.7910052910052912</v>
      </c>
      <c r="H49" s="24"/>
    </row>
    <row r="50" spans="1:8" ht="9.65" customHeight="1" thickTop="1" x14ac:dyDescent="0.45">
      <c r="A50" s="11"/>
      <c r="B50" s="11"/>
      <c r="C50" s="20"/>
      <c r="D50" s="11"/>
      <c r="E50" s="20"/>
      <c r="F50" s="11"/>
      <c r="G50" s="20"/>
      <c r="H50" s="24"/>
    </row>
    <row r="51" spans="1:8" ht="11" customHeight="1" x14ac:dyDescent="0.45">
      <c r="A51" s="30"/>
      <c r="B51" s="24"/>
      <c r="C51" s="24"/>
      <c r="D51" s="24"/>
      <c r="E51" s="24"/>
      <c r="F51" s="24"/>
      <c r="G51" s="24"/>
      <c r="H51" s="24"/>
    </row>
    <row r="52" spans="1:8" ht="17.5" x14ac:dyDescent="0.45">
      <c r="A52" s="11" t="s">
        <v>83</v>
      </c>
      <c r="B52" s="24"/>
      <c r="C52" s="24"/>
      <c r="D52" s="24"/>
      <c r="E52" s="24"/>
      <c r="F52" s="24"/>
      <c r="G52" s="24"/>
      <c r="H52" s="24"/>
    </row>
    <row r="53" spans="1:8" ht="17.5" x14ac:dyDescent="0.45">
      <c r="A53" s="11" t="s">
        <v>84</v>
      </c>
      <c r="B53" s="24"/>
      <c r="C53" s="24"/>
      <c r="D53" s="24"/>
      <c r="E53" s="24"/>
      <c r="F53" s="24"/>
      <c r="G53" s="24"/>
      <c r="H53" s="24"/>
    </row>
    <row r="54" spans="1:8" ht="17.5" x14ac:dyDescent="0.45">
      <c r="A54" s="24"/>
      <c r="B54" s="24"/>
      <c r="C54" s="24"/>
      <c r="D54" s="24"/>
      <c r="E54" s="24"/>
      <c r="F54" s="24"/>
      <c r="G54" s="24"/>
      <c r="H54" s="24"/>
    </row>
  </sheetData>
  <pageMargins left="0.7" right="0.7" top="0.75" bottom="0.75" header="0.3" footer="0.3"/>
  <pageSetup scale="82" fitToWidth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abSelected="1" topLeftCell="A18" workbookViewId="0">
      <selection activeCell="A48" sqref="A48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69140625" customWidth="1"/>
    <col min="5" max="5" width="10.69140625" customWidth="1"/>
    <col min="6" max="6" width="4.69140625" customWidth="1"/>
    <col min="7" max="8" width="10.765625" customWidth="1"/>
  </cols>
  <sheetData>
    <row r="1" spans="1:9" ht="9.5" customHeight="1" x14ac:dyDescent="0.35">
      <c r="A1" s="1"/>
      <c r="B1" s="1"/>
      <c r="C1" s="1"/>
      <c r="D1" s="1"/>
      <c r="E1" s="1"/>
      <c r="F1" s="1"/>
      <c r="G1" s="1"/>
    </row>
    <row r="2" spans="1:9" ht="21" x14ac:dyDescent="0.55000000000000004">
      <c r="A2" s="9" t="s">
        <v>40</v>
      </c>
      <c r="B2" s="2"/>
      <c r="C2" s="2"/>
      <c r="D2" s="2"/>
      <c r="E2" s="6"/>
      <c r="F2" s="6"/>
      <c r="G2" s="6"/>
    </row>
    <row r="3" spans="1:9" ht="17.5" x14ac:dyDescent="0.45">
      <c r="A3" s="10" t="s">
        <v>1</v>
      </c>
      <c r="B3" s="10"/>
      <c r="C3" s="10"/>
      <c r="D3" s="10"/>
      <c r="E3" s="10"/>
      <c r="F3" s="10"/>
      <c r="G3" s="10"/>
      <c r="H3" s="24"/>
      <c r="I3" s="24"/>
    </row>
    <row r="4" spans="1:9" ht="10.5" customHeight="1" x14ac:dyDescent="0.45">
      <c r="A4" s="11"/>
      <c r="B4" s="11"/>
      <c r="C4" s="11"/>
      <c r="D4" s="11"/>
      <c r="E4" s="11"/>
      <c r="F4" s="11"/>
      <c r="G4" s="11"/>
      <c r="H4" s="24"/>
      <c r="I4" s="24"/>
    </row>
    <row r="5" spans="1:9" ht="17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  <c r="H5" s="24"/>
      <c r="I5" s="24"/>
    </row>
    <row r="6" spans="1:9" ht="13" customHeight="1" x14ac:dyDescent="0.45">
      <c r="A6" s="13"/>
      <c r="B6" s="11"/>
      <c r="C6" s="16"/>
      <c r="D6" s="11"/>
      <c r="E6" s="16"/>
      <c r="F6" s="11"/>
      <c r="G6" s="17"/>
      <c r="H6" s="24"/>
      <c r="I6" s="24"/>
    </row>
    <row r="7" spans="1:9" ht="17.5" x14ac:dyDescent="0.45">
      <c r="A7" s="11" t="s">
        <v>24</v>
      </c>
      <c r="B7" s="11"/>
      <c r="C7" s="14">
        <v>3578494</v>
      </c>
      <c r="D7" s="11"/>
      <c r="E7" s="14">
        <v>2825169</v>
      </c>
      <c r="F7" s="11"/>
      <c r="G7" s="15">
        <f t="shared" ref="G7:G26" si="0">(C7-E7)/E7</f>
        <v>0.26664776514254546</v>
      </c>
      <c r="H7" s="24"/>
      <c r="I7" s="24"/>
    </row>
    <row r="8" spans="1:9" ht="17.5" x14ac:dyDescent="0.45">
      <c r="A8" s="11" t="s">
        <v>71</v>
      </c>
      <c r="B8" s="11"/>
      <c r="C8" s="14">
        <v>841032</v>
      </c>
      <c r="D8" s="11"/>
      <c r="E8" s="14">
        <v>722787</v>
      </c>
      <c r="F8" s="11"/>
      <c r="G8" s="15">
        <f t="shared" ref="G8:G13" si="1">(C8-E8)/E8</f>
        <v>0.16359591414898164</v>
      </c>
      <c r="H8" s="24"/>
      <c r="I8" s="24"/>
    </row>
    <row r="9" spans="1:9" ht="17.5" x14ac:dyDescent="0.45">
      <c r="A9" s="11" t="s">
        <v>69</v>
      </c>
      <c r="B9" s="11"/>
      <c r="C9" s="14">
        <v>303299</v>
      </c>
      <c r="D9" s="11"/>
      <c r="E9" s="14">
        <v>419973</v>
      </c>
      <c r="F9" s="11"/>
      <c r="G9" s="15">
        <f t="shared" si="1"/>
        <v>-0.27781309750864935</v>
      </c>
      <c r="H9" s="24"/>
      <c r="I9" s="24"/>
    </row>
    <row r="10" spans="1:9" ht="17.5" x14ac:dyDescent="0.45">
      <c r="A10" s="11" t="s">
        <v>26</v>
      </c>
      <c r="B10" s="11"/>
      <c r="C10" s="14">
        <v>220115</v>
      </c>
      <c r="D10" s="11"/>
      <c r="E10" s="14">
        <v>206685</v>
      </c>
      <c r="F10" s="11"/>
      <c r="G10" s="15">
        <f t="shared" si="1"/>
        <v>6.4978106780850087E-2</v>
      </c>
      <c r="H10" s="24"/>
      <c r="I10" s="24"/>
    </row>
    <row r="11" spans="1:9" ht="17.5" x14ac:dyDescent="0.45">
      <c r="A11" s="11" t="s">
        <v>29</v>
      </c>
      <c r="B11" s="11"/>
      <c r="C11" s="14">
        <v>124077</v>
      </c>
      <c r="D11" s="11"/>
      <c r="E11" s="14">
        <v>70713</v>
      </c>
      <c r="F11" s="11"/>
      <c r="G11" s="15">
        <f t="shared" si="1"/>
        <v>0.7546561452632472</v>
      </c>
      <c r="H11" s="24"/>
      <c r="I11" s="24"/>
    </row>
    <row r="12" spans="1:9" ht="17.5" x14ac:dyDescent="0.45">
      <c r="A12" s="11" t="s">
        <v>35</v>
      </c>
      <c r="B12" s="11"/>
      <c r="C12" s="14">
        <v>115925</v>
      </c>
      <c r="D12" s="11"/>
      <c r="E12" s="14">
        <v>74164</v>
      </c>
      <c r="F12" s="11"/>
      <c r="G12" s="15">
        <f t="shared" si="1"/>
        <v>0.56308990885065535</v>
      </c>
      <c r="H12" s="24"/>
      <c r="I12" s="24"/>
    </row>
    <row r="13" spans="1:9" ht="17.5" x14ac:dyDescent="0.45">
      <c r="A13" s="11" t="s">
        <v>27</v>
      </c>
      <c r="B13" s="11"/>
      <c r="C13" s="14">
        <v>105719</v>
      </c>
      <c r="D13" s="11"/>
      <c r="E13" s="14">
        <v>73134</v>
      </c>
      <c r="F13" s="11"/>
      <c r="G13" s="15">
        <f t="shared" si="1"/>
        <v>0.445552000437553</v>
      </c>
      <c r="H13" s="24"/>
      <c r="I13" s="24"/>
    </row>
    <row r="14" spans="1:9" ht="17.5" x14ac:dyDescent="0.45">
      <c r="A14" s="11" t="s">
        <v>25</v>
      </c>
      <c r="B14" s="11"/>
      <c r="C14" s="14">
        <v>92100</v>
      </c>
      <c r="D14" s="11"/>
      <c r="E14" s="14">
        <v>268779</v>
      </c>
      <c r="F14" s="11"/>
      <c r="G14" s="15">
        <f t="shared" ref="G14" si="2">(C14-E14)/E14</f>
        <v>-0.65733930106146687</v>
      </c>
      <c r="H14" s="24"/>
      <c r="I14" s="24"/>
    </row>
    <row r="15" spans="1:9" ht="17.5" x14ac:dyDescent="0.45">
      <c r="A15" s="11" t="s">
        <v>36</v>
      </c>
      <c r="B15" s="11"/>
      <c r="C15" s="14">
        <v>50778</v>
      </c>
      <c r="D15" s="11"/>
      <c r="E15" s="14">
        <v>146936</v>
      </c>
      <c r="F15" s="11"/>
      <c r="G15" s="15">
        <f t="shared" ref="G15:G20" si="3">(C15-E15)/E15</f>
        <v>-0.65442097239614527</v>
      </c>
      <c r="H15" s="24"/>
      <c r="I15" s="24"/>
    </row>
    <row r="16" spans="1:9" ht="17.5" x14ac:dyDescent="0.45">
      <c r="A16" s="11" t="s">
        <v>28</v>
      </c>
      <c r="B16" s="11"/>
      <c r="C16" s="14">
        <v>26632</v>
      </c>
      <c r="D16" s="11"/>
      <c r="E16" s="14">
        <v>33934</v>
      </c>
      <c r="F16" s="11"/>
      <c r="G16" s="15">
        <f t="shared" si="3"/>
        <v>-0.2151824129191961</v>
      </c>
      <c r="H16" s="24"/>
      <c r="I16" s="24"/>
    </row>
    <row r="17" spans="1:9" ht="17.5" x14ac:dyDescent="0.45">
      <c r="A17" s="11" t="s">
        <v>31</v>
      </c>
      <c r="B17" s="11"/>
      <c r="C17" s="14">
        <v>21862</v>
      </c>
      <c r="D17" s="11"/>
      <c r="E17" s="14">
        <v>19804</v>
      </c>
      <c r="F17" s="11"/>
      <c r="G17" s="15">
        <f t="shared" si="3"/>
        <v>0.10391840032316704</v>
      </c>
      <c r="H17" s="24"/>
      <c r="I17" s="24"/>
    </row>
    <row r="18" spans="1:9" ht="17.5" x14ac:dyDescent="0.45">
      <c r="A18" s="11" t="s">
        <v>41</v>
      </c>
      <c r="B18" s="11"/>
      <c r="C18" s="14">
        <v>18456</v>
      </c>
      <c r="D18" s="11"/>
      <c r="E18" s="14">
        <v>4771</v>
      </c>
      <c r="F18" s="11"/>
      <c r="G18" s="15">
        <f t="shared" si="3"/>
        <v>2.868371410605743</v>
      </c>
      <c r="H18" s="24"/>
      <c r="I18" s="24"/>
    </row>
    <row r="19" spans="1:9" ht="17.5" x14ac:dyDescent="0.45">
      <c r="A19" s="11" t="s">
        <v>34</v>
      </c>
      <c r="B19" s="11"/>
      <c r="C19" s="14">
        <v>10380</v>
      </c>
      <c r="D19" s="11"/>
      <c r="E19" s="14">
        <v>7970</v>
      </c>
      <c r="F19" s="11"/>
      <c r="G19" s="15">
        <f t="shared" si="3"/>
        <v>0.30238393977415307</v>
      </c>
      <c r="H19" s="24"/>
      <c r="I19" s="24"/>
    </row>
    <row r="20" spans="1:9" ht="17.5" x14ac:dyDescent="0.45">
      <c r="A20" s="11" t="s">
        <v>42</v>
      </c>
      <c r="B20" s="11"/>
      <c r="C20" s="14">
        <v>6006</v>
      </c>
      <c r="D20" s="11"/>
      <c r="E20" s="14">
        <v>3012</v>
      </c>
      <c r="F20" s="11"/>
      <c r="G20" s="15">
        <f t="shared" si="3"/>
        <v>0.99402390438247012</v>
      </c>
      <c r="H20" s="24"/>
      <c r="I20" s="24"/>
    </row>
    <row r="21" spans="1:9" ht="17.5" x14ac:dyDescent="0.45">
      <c r="A21" s="11" t="s">
        <v>70</v>
      </c>
      <c r="B21" s="11"/>
      <c r="C21" s="14">
        <v>4404</v>
      </c>
      <c r="D21" s="11"/>
      <c r="E21" s="14">
        <v>2768</v>
      </c>
      <c r="F21" s="11"/>
      <c r="G21" s="15">
        <f t="shared" ref="G21" si="4">(C21-E21)/E21</f>
        <v>0.59104046242774566</v>
      </c>
      <c r="H21" s="24"/>
      <c r="I21" s="24"/>
    </row>
    <row r="22" spans="1:9" ht="17.5" x14ac:dyDescent="0.45">
      <c r="A22" s="11" t="s">
        <v>61</v>
      </c>
      <c r="B22" s="11"/>
      <c r="C22" s="14">
        <v>2620</v>
      </c>
      <c r="D22" s="11"/>
      <c r="E22" s="14">
        <v>400</v>
      </c>
      <c r="F22" s="11"/>
      <c r="G22" s="15">
        <f>(C22-E22)/E22</f>
        <v>5.55</v>
      </c>
      <c r="H22" s="24"/>
      <c r="I22" s="24"/>
    </row>
    <row r="23" spans="1:9" ht="17.5" x14ac:dyDescent="0.45">
      <c r="A23" s="11" t="s">
        <v>62</v>
      </c>
      <c r="B23" s="11"/>
      <c r="C23" s="14">
        <v>2084</v>
      </c>
      <c r="D23" s="11"/>
      <c r="E23" s="14">
        <v>5460</v>
      </c>
      <c r="F23" s="11"/>
      <c r="G23" s="15">
        <f t="shared" ref="G23" si="5">(C23-E23)/E23</f>
        <v>-0.61831501831501834</v>
      </c>
      <c r="H23" s="24"/>
      <c r="I23" s="24"/>
    </row>
    <row r="24" spans="1:9" ht="17.5" x14ac:dyDescent="0.45">
      <c r="A24" s="11" t="s">
        <v>77</v>
      </c>
      <c r="B24" s="11"/>
      <c r="C24" s="14">
        <v>1200</v>
      </c>
      <c r="D24" s="11"/>
      <c r="E24" s="14">
        <v>1394</v>
      </c>
      <c r="F24" s="11"/>
      <c r="G24" s="15">
        <f t="shared" ref="G24" si="6">(C24-E24)/E24</f>
        <v>-0.13916786226685796</v>
      </c>
      <c r="H24" s="24"/>
      <c r="I24" s="24"/>
    </row>
    <row r="25" spans="1:9" ht="17.5" x14ac:dyDescent="0.45">
      <c r="A25" s="11" t="s">
        <v>53</v>
      </c>
      <c r="B25" s="11"/>
      <c r="C25" s="14">
        <f>1800+166+17+520+117+149</f>
        <v>2769</v>
      </c>
      <c r="D25" s="14"/>
      <c r="E25" s="14">
        <f>20+232+175+120+4</f>
        <v>551</v>
      </c>
      <c r="F25" s="14"/>
      <c r="G25" s="15">
        <f t="shared" si="0"/>
        <v>4.0254083484573506</v>
      </c>
      <c r="H25" s="24"/>
      <c r="I25" s="24"/>
    </row>
    <row r="26" spans="1:9" ht="18" thickBot="1" x14ac:dyDescent="0.5">
      <c r="A26" s="12" t="s">
        <v>12</v>
      </c>
      <c r="B26" s="11"/>
      <c r="C26" s="16">
        <f>SUM(C6:C25)</f>
        <v>5527952</v>
      </c>
      <c r="D26" s="14"/>
      <c r="E26" s="16">
        <f>SUM(E6:E25)</f>
        <v>4888404</v>
      </c>
      <c r="F26" s="14"/>
      <c r="G26" s="17">
        <f t="shared" si="0"/>
        <v>0.13082961228245457</v>
      </c>
      <c r="H26" s="24"/>
      <c r="I26" s="24"/>
    </row>
    <row r="27" spans="1:9" ht="9" customHeight="1" thickTop="1" x14ac:dyDescent="0.45">
      <c r="A27" s="11"/>
      <c r="B27" s="11"/>
      <c r="C27" s="20"/>
      <c r="D27" s="11"/>
      <c r="E27" s="20"/>
      <c r="F27" s="11"/>
      <c r="G27" s="20"/>
      <c r="H27" s="24"/>
      <c r="I27" s="24"/>
    </row>
    <row r="28" spans="1:9" ht="17.5" x14ac:dyDescent="0.45">
      <c r="A28" s="11" t="s">
        <v>91</v>
      </c>
      <c r="B28" s="11"/>
      <c r="C28" s="11"/>
      <c r="D28" s="11"/>
      <c r="E28" s="11"/>
      <c r="F28" s="11"/>
      <c r="G28" s="11"/>
      <c r="H28" s="24"/>
      <c r="I28" s="24"/>
    </row>
    <row r="29" spans="1:9" ht="17.5" x14ac:dyDescent="0.45">
      <c r="A29" s="11" t="s">
        <v>90</v>
      </c>
      <c r="B29" s="11"/>
      <c r="C29" s="11"/>
      <c r="D29" s="11"/>
      <c r="E29" s="11"/>
      <c r="F29" s="11"/>
      <c r="G29" s="11"/>
      <c r="H29" s="24"/>
      <c r="I29" s="24"/>
    </row>
    <row r="30" spans="1:9" ht="6" customHeight="1" x14ac:dyDescent="0.45">
      <c r="A30" s="11"/>
      <c r="B30" s="11"/>
      <c r="C30" s="11"/>
      <c r="D30" s="11"/>
      <c r="E30" s="11"/>
      <c r="F30" s="11"/>
      <c r="G30" s="11"/>
      <c r="H30" s="24"/>
      <c r="I30" s="24"/>
    </row>
    <row r="31" spans="1:9" ht="17.5" x14ac:dyDescent="0.45">
      <c r="A31" s="11" t="s">
        <v>68</v>
      </c>
      <c r="B31" s="11"/>
      <c r="C31" s="11"/>
      <c r="D31" s="11"/>
      <c r="E31" s="11"/>
      <c r="F31" s="11"/>
      <c r="G31" s="11"/>
      <c r="H31" s="24"/>
      <c r="I31" s="24"/>
    </row>
    <row r="32" spans="1:9" ht="9.5" customHeight="1" x14ac:dyDescent="0.35">
      <c r="A32" s="1"/>
      <c r="B32" s="1"/>
      <c r="C32" s="1"/>
      <c r="D32" s="1"/>
      <c r="E32" s="1"/>
      <c r="F32" s="1"/>
      <c r="G32" s="1"/>
    </row>
    <row r="33" spans="1:8" ht="21" x14ac:dyDescent="0.55000000000000004">
      <c r="A33" s="9" t="s">
        <v>44</v>
      </c>
      <c r="B33" s="2"/>
      <c r="C33" s="2"/>
      <c r="D33" s="2"/>
      <c r="E33" s="6"/>
      <c r="F33" s="6"/>
      <c r="G33" s="6"/>
    </row>
    <row r="34" spans="1:8" ht="17.5" x14ac:dyDescent="0.45">
      <c r="A34" s="10" t="s">
        <v>1</v>
      </c>
      <c r="B34" s="10"/>
      <c r="C34" s="10"/>
      <c r="D34" s="10"/>
      <c r="E34" s="10"/>
      <c r="F34" s="10"/>
      <c r="G34" s="10"/>
      <c r="H34" s="24"/>
    </row>
    <row r="35" spans="1:8" ht="10" customHeight="1" x14ac:dyDescent="0.45">
      <c r="A35" s="29"/>
      <c r="B35" s="11"/>
      <c r="C35" s="11"/>
      <c r="D35" s="11"/>
      <c r="E35" s="11"/>
      <c r="F35" s="11"/>
      <c r="G35" s="11"/>
      <c r="H35" s="24"/>
    </row>
    <row r="36" spans="1:8" ht="17.5" x14ac:dyDescent="0.45">
      <c r="A36" s="11"/>
      <c r="B36" s="11"/>
      <c r="C36" s="12">
        <v>2025</v>
      </c>
      <c r="D36" s="11"/>
      <c r="E36" s="12">
        <v>2024</v>
      </c>
      <c r="F36" s="11"/>
      <c r="G36" s="12" t="s">
        <v>18</v>
      </c>
      <c r="H36" s="24"/>
    </row>
    <row r="37" spans="1:8" ht="11.5" customHeight="1" x14ac:dyDescent="0.45">
      <c r="A37" s="11"/>
      <c r="B37" s="11"/>
      <c r="C37" s="13"/>
      <c r="D37" s="11"/>
      <c r="E37" s="13"/>
      <c r="F37" s="11"/>
      <c r="G37" s="13"/>
      <c r="H37" s="24"/>
    </row>
    <row r="38" spans="1:8" ht="18" thickBot="1" x14ac:dyDescent="0.5">
      <c r="A38" s="11" t="s">
        <v>21</v>
      </c>
      <c r="B38" s="11"/>
      <c r="C38" s="14">
        <v>5686053</v>
      </c>
      <c r="D38" s="11"/>
      <c r="E38" s="14">
        <v>5538444</v>
      </c>
      <c r="F38" s="11"/>
      <c r="G38" s="15">
        <f>(C38-E38)/E38</f>
        <v>2.6651709397079757E-2</v>
      </c>
      <c r="H38" s="24"/>
    </row>
    <row r="39" spans="1:8" ht="11" customHeight="1" thickTop="1" x14ac:dyDescent="0.45">
      <c r="A39" s="11"/>
      <c r="B39" s="11"/>
      <c r="C39" s="20"/>
      <c r="D39" s="11"/>
      <c r="E39" s="20"/>
      <c r="F39" s="11"/>
      <c r="G39" s="20"/>
      <c r="H39" s="24"/>
    </row>
    <row r="40" spans="1:8" ht="9.5" customHeight="1" x14ac:dyDescent="0.35">
      <c r="A40" s="1"/>
      <c r="B40" s="1"/>
      <c r="C40" s="1"/>
      <c r="D40" s="1"/>
      <c r="E40" s="1"/>
      <c r="F40" s="1"/>
      <c r="G40" s="1"/>
    </row>
    <row r="41" spans="1:8" ht="21" x14ac:dyDescent="0.55000000000000004">
      <c r="A41" s="9" t="s">
        <v>44</v>
      </c>
      <c r="B41" s="2"/>
      <c r="C41" s="2"/>
      <c r="D41" s="2"/>
      <c r="E41" s="6"/>
      <c r="F41" s="6"/>
      <c r="G41" s="6"/>
    </row>
    <row r="42" spans="1:8" ht="17.5" x14ac:dyDescent="0.45">
      <c r="A42" s="10" t="s">
        <v>22</v>
      </c>
      <c r="B42" s="10"/>
      <c r="C42" s="10"/>
      <c r="D42" s="10"/>
      <c r="E42" s="10"/>
      <c r="F42" s="10"/>
      <c r="G42" s="10"/>
      <c r="H42" s="24"/>
    </row>
    <row r="43" spans="1:8" ht="10" customHeight="1" x14ac:dyDescent="0.45">
      <c r="A43" s="29"/>
      <c r="B43" s="11"/>
      <c r="C43" s="11"/>
      <c r="D43" s="11"/>
      <c r="E43" s="11"/>
      <c r="F43" s="11"/>
      <c r="G43" s="11"/>
      <c r="H43" s="24"/>
    </row>
    <row r="44" spans="1:8" ht="17.5" x14ac:dyDescent="0.45">
      <c r="A44" s="11"/>
      <c r="B44" s="11"/>
      <c r="C44" s="12" t="s">
        <v>92</v>
      </c>
      <c r="D44" s="11"/>
      <c r="E44" s="12" t="s">
        <v>93</v>
      </c>
      <c r="F44" s="11"/>
      <c r="G44" s="12" t="s">
        <v>18</v>
      </c>
      <c r="H44" s="24"/>
    </row>
    <row r="45" spans="1:8" ht="9" customHeight="1" x14ac:dyDescent="0.45">
      <c r="A45" s="11"/>
      <c r="B45" s="11"/>
      <c r="C45" s="13"/>
      <c r="D45" s="11"/>
      <c r="E45" s="13"/>
      <c r="F45" s="11"/>
      <c r="G45" s="13"/>
      <c r="H45" s="24"/>
    </row>
    <row r="46" spans="1:8" ht="18" thickBot="1" x14ac:dyDescent="0.5">
      <c r="A46" s="11" t="s">
        <v>21</v>
      </c>
      <c r="B46" s="11"/>
      <c r="C46" s="31">
        <v>23672633</v>
      </c>
      <c r="D46" s="22"/>
      <c r="E46" s="31">
        <v>23629987</v>
      </c>
      <c r="F46" s="11"/>
      <c r="G46" s="23">
        <f>(C46-E46)/E46</f>
        <v>1.8047407304963815E-3</v>
      </c>
      <c r="H46" s="24"/>
    </row>
    <row r="47" spans="1:8" ht="11" customHeight="1" thickTop="1" x14ac:dyDescent="0.45">
      <c r="A47" s="24"/>
      <c r="B47" s="24"/>
      <c r="C47" s="24"/>
      <c r="D47" s="24"/>
      <c r="E47" s="24"/>
      <c r="F47" s="24"/>
      <c r="G47" s="24"/>
      <c r="H47" s="24"/>
    </row>
    <row r="48" spans="1:8" x14ac:dyDescent="0.35">
      <c r="A48" s="33" t="s">
        <v>94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3"/>
  <sheetViews>
    <sheetView topLeftCell="A35" workbookViewId="0">
      <selection activeCell="C50" sqref="C50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765625" customWidth="1"/>
    <col min="5" max="5" width="10.765625" customWidth="1"/>
    <col min="6" max="6" width="4.69140625" customWidth="1"/>
    <col min="7" max="7" width="10.765625" customWidth="1"/>
    <col min="8" max="8" width="10.61328125" customWidth="1"/>
  </cols>
  <sheetData>
    <row r="1" spans="1:8" ht="21" x14ac:dyDescent="0.55000000000000004">
      <c r="A1" s="9" t="s">
        <v>45</v>
      </c>
      <c r="B1" s="6"/>
      <c r="C1" s="6"/>
      <c r="D1" s="6"/>
      <c r="E1" s="6"/>
      <c r="F1" s="6"/>
      <c r="G1" s="6"/>
      <c r="H1" s="1"/>
    </row>
    <row r="2" spans="1:8" ht="16.5" x14ac:dyDescent="0.45">
      <c r="A2" s="10" t="s">
        <v>1</v>
      </c>
      <c r="B2" s="10"/>
      <c r="C2" s="10"/>
      <c r="D2" s="10"/>
      <c r="E2" s="10"/>
      <c r="F2" s="10"/>
      <c r="G2" s="10"/>
      <c r="H2" s="11"/>
    </row>
    <row r="3" spans="1:8" ht="9" customHeight="1" x14ac:dyDescent="0.45">
      <c r="A3" s="32"/>
      <c r="B3" s="11"/>
      <c r="C3" s="11"/>
      <c r="D3" s="11"/>
      <c r="E3" s="11"/>
      <c r="F3" s="11"/>
      <c r="G3" s="11"/>
      <c r="H3" s="11"/>
    </row>
    <row r="4" spans="1:8" ht="16.5" x14ac:dyDescent="0.45">
      <c r="A4" s="12" t="s">
        <v>2</v>
      </c>
      <c r="B4" s="11"/>
      <c r="C4" s="18">
        <v>2025</v>
      </c>
      <c r="D4" s="11"/>
      <c r="E4" s="18">
        <v>2024</v>
      </c>
      <c r="F4" s="11"/>
      <c r="G4" s="12" t="s">
        <v>18</v>
      </c>
      <c r="H4" s="11"/>
    </row>
    <row r="5" spans="1:8" ht="8.5" customHeight="1" x14ac:dyDescent="0.45">
      <c r="A5" s="13"/>
      <c r="B5" s="11"/>
      <c r="C5" s="16"/>
      <c r="D5" s="11"/>
      <c r="E5" s="16"/>
      <c r="F5" s="11"/>
      <c r="G5" s="17"/>
      <c r="H5" s="11"/>
    </row>
    <row r="6" spans="1:8" ht="16.5" x14ac:dyDescent="0.45">
      <c r="A6" s="11" t="s">
        <v>24</v>
      </c>
      <c r="B6" s="11"/>
      <c r="C6" s="14">
        <v>2261642</v>
      </c>
      <c r="D6" s="11"/>
      <c r="E6" s="14">
        <v>2131815</v>
      </c>
      <c r="F6" s="11"/>
      <c r="G6" s="15">
        <f t="shared" ref="G6" si="0">(C6-E6)/E6</f>
        <v>6.0899749743762943E-2</v>
      </c>
      <c r="H6" s="11"/>
    </row>
    <row r="7" spans="1:8" ht="16.5" x14ac:dyDescent="0.45">
      <c r="A7" s="11" t="s">
        <v>36</v>
      </c>
      <c r="B7" s="11"/>
      <c r="C7" s="14">
        <v>369753</v>
      </c>
      <c r="D7" s="14"/>
      <c r="E7" s="14">
        <v>558351</v>
      </c>
      <c r="F7" s="11"/>
      <c r="G7" s="15">
        <f>(C7-E7)/E7</f>
        <v>-0.33777677482443841</v>
      </c>
      <c r="H7" s="11"/>
    </row>
    <row r="8" spans="1:8" ht="16.5" x14ac:dyDescent="0.45">
      <c r="A8" s="11" t="s">
        <v>28</v>
      </c>
      <c r="B8" s="11"/>
      <c r="C8" s="14">
        <v>332014</v>
      </c>
      <c r="D8" s="11"/>
      <c r="E8" s="14">
        <v>361380</v>
      </c>
      <c r="F8" s="11"/>
      <c r="G8" s="15">
        <f>(C8-E8)/E8</f>
        <v>-8.1260722784880182E-2</v>
      </c>
      <c r="H8" s="11"/>
    </row>
    <row r="9" spans="1:8" ht="16.5" x14ac:dyDescent="0.45">
      <c r="A9" s="11" t="s">
        <v>25</v>
      </c>
      <c r="B9" s="11"/>
      <c r="C9" s="14">
        <v>326700</v>
      </c>
      <c r="D9" s="11"/>
      <c r="E9" s="14">
        <v>751693</v>
      </c>
      <c r="F9" s="11"/>
      <c r="G9" s="15">
        <f t="shared" ref="G9" si="1">(C9-E9)/E9</f>
        <v>-0.56538107977591912</v>
      </c>
      <c r="H9" s="11"/>
    </row>
    <row r="10" spans="1:8" ht="16.5" x14ac:dyDescent="0.45">
      <c r="A10" s="11" t="s">
        <v>71</v>
      </c>
      <c r="B10" s="11"/>
      <c r="C10" s="14">
        <v>204721</v>
      </c>
      <c r="D10" s="11"/>
      <c r="E10" s="14">
        <v>206864</v>
      </c>
      <c r="F10" s="11"/>
      <c r="G10" s="15">
        <f>(C10-E10)/E10</f>
        <v>-1.0359463222213629E-2</v>
      </c>
      <c r="H10" s="11"/>
    </row>
    <row r="11" spans="1:8" ht="16.5" x14ac:dyDescent="0.45">
      <c r="A11" s="11" t="s">
        <v>29</v>
      </c>
      <c r="B11" s="11"/>
      <c r="C11" s="14">
        <v>192552</v>
      </c>
      <c r="D11" s="11"/>
      <c r="E11" s="14">
        <v>233124</v>
      </c>
      <c r="F11" s="11"/>
      <c r="G11" s="15">
        <f t="shared" ref="G11:G17" si="2">(C11-E11)/E11</f>
        <v>-0.17403613527564729</v>
      </c>
      <c r="H11" s="11"/>
    </row>
    <row r="12" spans="1:8" ht="16.5" x14ac:dyDescent="0.45">
      <c r="A12" s="11" t="s">
        <v>26</v>
      </c>
      <c r="B12" s="11"/>
      <c r="C12" s="14">
        <v>168395</v>
      </c>
      <c r="D12" s="11"/>
      <c r="E12" s="14">
        <v>148094</v>
      </c>
      <c r="F12" s="11"/>
      <c r="G12" s="15">
        <f t="shared" si="2"/>
        <v>0.13708185341742407</v>
      </c>
      <c r="H12" s="11"/>
    </row>
    <row r="13" spans="1:8" ht="16.5" x14ac:dyDescent="0.45">
      <c r="A13" s="11" t="s">
        <v>27</v>
      </c>
      <c r="B13" s="11"/>
      <c r="C13" s="14">
        <v>118844</v>
      </c>
      <c r="D13" s="11"/>
      <c r="E13" s="14">
        <v>123993</v>
      </c>
      <c r="F13" s="11"/>
      <c r="G13" s="15">
        <f>(C13-E13)/E13</f>
        <v>-4.1526537788423537E-2</v>
      </c>
      <c r="H13" s="11"/>
    </row>
    <row r="14" spans="1:8" ht="16.5" x14ac:dyDescent="0.45">
      <c r="A14" s="11" t="s">
        <v>31</v>
      </c>
      <c r="B14" s="11"/>
      <c r="C14" s="14">
        <v>106140</v>
      </c>
      <c r="D14" s="14"/>
      <c r="E14" s="14">
        <v>62568</v>
      </c>
      <c r="F14" s="11"/>
      <c r="G14" s="15">
        <f>(C14-E14)/E14</f>
        <v>0.69639432297660142</v>
      </c>
      <c r="H14" s="11"/>
    </row>
    <row r="15" spans="1:8" ht="16.5" x14ac:dyDescent="0.45">
      <c r="A15" s="11" t="s">
        <v>69</v>
      </c>
      <c r="B15" s="11"/>
      <c r="C15" s="14">
        <v>93484</v>
      </c>
      <c r="D15" s="14"/>
      <c r="E15" s="14">
        <v>136586</v>
      </c>
      <c r="F15" s="11"/>
      <c r="G15" s="15">
        <f t="shared" si="2"/>
        <v>-0.31556674915437893</v>
      </c>
      <c r="H15" s="11"/>
    </row>
    <row r="16" spans="1:8" ht="16.5" x14ac:dyDescent="0.45">
      <c r="A16" s="11" t="s">
        <v>35</v>
      </c>
      <c r="B16" s="11"/>
      <c r="C16" s="14">
        <v>70973</v>
      </c>
      <c r="D16" s="11"/>
      <c r="E16" s="14">
        <v>98713</v>
      </c>
      <c r="F16" s="11"/>
      <c r="G16" s="15">
        <f t="shared" si="2"/>
        <v>-0.28101668473250735</v>
      </c>
      <c r="H16" s="11"/>
    </row>
    <row r="17" spans="1:8" ht="16.5" x14ac:dyDescent="0.45">
      <c r="A17" s="11" t="s">
        <v>67</v>
      </c>
      <c r="B17" s="11"/>
      <c r="C17" s="14">
        <v>66531</v>
      </c>
      <c r="D17" s="14"/>
      <c r="E17" s="14">
        <v>65450</v>
      </c>
      <c r="F17" s="11"/>
      <c r="G17" s="15">
        <f t="shared" si="2"/>
        <v>1.6516424751718869E-2</v>
      </c>
      <c r="H17" s="11"/>
    </row>
    <row r="18" spans="1:8" ht="16.5" x14ac:dyDescent="0.45">
      <c r="A18" s="11" t="s">
        <v>46</v>
      </c>
      <c r="B18" s="11"/>
      <c r="C18" s="14">
        <v>61849</v>
      </c>
      <c r="D18" s="11"/>
      <c r="E18" s="14">
        <v>62869</v>
      </c>
      <c r="F18" s="11"/>
      <c r="G18" s="15">
        <f t="shared" ref="G18" si="3">(C18-E18)/E18</f>
        <v>-1.6224212250870857E-2</v>
      </c>
      <c r="H18" s="11"/>
    </row>
    <row r="19" spans="1:8" ht="16.5" x14ac:dyDescent="0.45">
      <c r="A19" s="11" t="s">
        <v>41</v>
      </c>
      <c r="B19" s="11"/>
      <c r="C19" s="14">
        <v>47296</v>
      </c>
      <c r="D19" s="14"/>
      <c r="E19" s="14">
        <v>52678</v>
      </c>
      <c r="F19" s="11"/>
      <c r="G19" s="15">
        <f t="shared" ref="G19" si="4">(C19-E19)/E19</f>
        <v>-0.10216788792285204</v>
      </c>
      <c r="H19" s="11"/>
    </row>
    <row r="20" spans="1:8" ht="16.5" x14ac:dyDescent="0.45">
      <c r="A20" s="11" t="s">
        <v>32</v>
      </c>
      <c r="B20" s="11"/>
      <c r="C20" s="14">
        <v>46144</v>
      </c>
      <c r="D20" s="11"/>
      <c r="E20" s="14">
        <v>47031</v>
      </c>
      <c r="F20" s="11"/>
      <c r="G20" s="15">
        <f t="shared" ref="G20" si="5">(C20-E20)/E20</f>
        <v>-1.885990091641683E-2</v>
      </c>
      <c r="H20" s="11"/>
    </row>
    <row r="21" spans="1:8" ht="16.5" x14ac:dyDescent="0.45">
      <c r="A21" s="11" t="s">
        <v>70</v>
      </c>
      <c r="B21" s="11"/>
      <c r="C21" s="14">
        <v>40685</v>
      </c>
      <c r="D21" s="11"/>
      <c r="E21" s="14">
        <v>42010</v>
      </c>
      <c r="F21" s="11"/>
      <c r="G21" s="15">
        <f>(C21-E21)/E21</f>
        <v>-3.1540109497738632E-2</v>
      </c>
      <c r="H21" s="11"/>
    </row>
    <row r="22" spans="1:8" ht="16.5" x14ac:dyDescent="0.45">
      <c r="A22" s="11" t="s">
        <v>33</v>
      </c>
      <c r="B22" s="11"/>
      <c r="C22" s="14">
        <v>33685</v>
      </c>
      <c r="D22" s="14"/>
      <c r="E22" s="14">
        <v>27894</v>
      </c>
      <c r="F22" s="14"/>
      <c r="G22" s="15">
        <f>(C22-E22)/E22</f>
        <v>0.20760737076073707</v>
      </c>
      <c r="H22" s="11"/>
    </row>
    <row r="23" spans="1:8" ht="16.5" x14ac:dyDescent="0.45">
      <c r="A23" s="14" t="s">
        <v>61</v>
      </c>
      <c r="B23" s="11"/>
      <c r="C23" s="14">
        <v>28800</v>
      </c>
      <c r="D23" s="14"/>
      <c r="E23" s="14">
        <v>48296</v>
      </c>
      <c r="F23" s="11"/>
      <c r="G23" s="15">
        <f>(C23-E23)/E23</f>
        <v>-0.40367732317376182</v>
      </c>
      <c r="H23" s="11"/>
    </row>
    <row r="24" spans="1:8" ht="16.5" x14ac:dyDescent="0.45">
      <c r="A24" s="14" t="s">
        <v>64</v>
      </c>
      <c r="B24" s="11"/>
      <c r="C24" s="14">
        <v>30296</v>
      </c>
      <c r="D24" s="14"/>
      <c r="E24" s="14">
        <v>29175</v>
      </c>
      <c r="F24" s="11"/>
      <c r="G24" s="15">
        <f t="shared" ref="G24:G38" si="6">(C24-E24)/E24</f>
        <v>3.8423307626392462E-2</v>
      </c>
      <c r="H24" s="11"/>
    </row>
    <row r="25" spans="1:8" ht="16.5" x14ac:dyDescent="0.45">
      <c r="A25" s="11" t="s">
        <v>85</v>
      </c>
      <c r="B25" s="11"/>
      <c r="C25" s="14">
        <v>22491</v>
      </c>
      <c r="D25" s="14"/>
      <c r="E25" s="14">
        <v>923</v>
      </c>
      <c r="F25" s="11"/>
      <c r="G25" s="15">
        <f>(C25-E25)/E25</f>
        <v>23.367280606717227</v>
      </c>
      <c r="H25" s="11"/>
    </row>
    <row r="26" spans="1:8" ht="16.5" x14ac:dyDescent="0.45">
      <c r="A26" s="14" t="s">
        <v>57</v>
      </c>
      <c r="B26" s="11"/>
      <c r="C26" s="14">
        <v>19270</v>
      </c>
      <c r="D26" s="14"/>
      <c r="E26" s="14">
        <v>19229</v>
      </c>
      <c r="F26" s="11"/>
      <c r="G26" s="15">
        <f>(C26-E26)/E26</f>
        <v>2.1321961620469083E-3</v>
      </c>
      <c r="H26" s="11"/>
    </row>
    <row r="27" spans="1:8" ht="16.5" x14ac:dyDescent="0.45">
      <c r="A27" s="11" t="s">
        <v>50</v>
      </c>
      <c r="B27" s="11"/>
      <c r="C27" s="14">
        <v>18095</v>
      </c>
      <c r="D27" s="14"/>
      <c r="E27" s="14">
        <v>23315</v>
      </c>
      <c r="F27" s="11"/>
      <c r="G27" s="15">
        <f>(C27-E27)/E27</f>
        <v>-0.22389019944241903</v>
      </c>
      <c r="H27" s="11"/>
    </row>
    <row r="28" spans="1:8" ht="16.5" x14ac:dyDescent="0.45">
      <c r="A28" s="11" t="s">
        <v>73</v>
      </c>
      <c r="B28" s="11"/>
      <c r="C28" s="14">
        <v>16557</v>
      </c>
      <c r="D28" s="14"/>
      <c r="E28" s="14">
        <v>5993</v>
      </c>
      <c r="F28" s="11"/>
      <c r="G28" s="15">
        <f t="shared" ref="G28" si="7">(C28-E28)/E28</f>
        <v>1.7627231770398799</v>
      </c>
      <c r="H28" s="11"/>
    </row>
    <row r="29" spans="1:8" ht="16.5" x14ac:dyDescent="0.45">
      <c r="A29" s="11" t="s">
        <v>48</v>
      </c>
      <c r="B29" s="11"/>
      <c r="C29" s="14">
        <v>14704</v>
      </c>
      <c r="D29" s="14"/>
      <c r="E29" s="14">
        <v>8040</v>
      </c>
      <c r="F29" s="11"/>
      <c r="G29" s="15">
        <f>(C29-E29)/E29</f>
        <v>0.82885572139303487</v>
      </c>
      <c r="H29" s="11"/>
    </row>
    <row r="30" spans="1:8" ht="16.5" x14ac:dyDescent="0.45">
      <c r="A30" s="11" t="s">
        <v>37</v>
      </c>
      <c r="B30" s="11"/>
      <c r="C30" s="14">
        <v>14557</v>
      </c>
      <c r="D30" s="11"/>
      <c r="E30" s="14">
        <v>6268</v>
      </c>
      <c r="F30" s="11"/>
      <c r="G30" s="15">
        <f>(C30-E30)/E30</f>
        <v>1.322431397574984</v>
      </c>
      <c r="H30" s="11"/>
    </row>
    <row r="31" spans="1:8" ht="16.5" x14ac:dyDescent="0.45">
      <c r="A31" s="11" t="s">
        <v>47</v>
      </c>
      <c r="B31" s="11"/>
      <c r="C31" s="14">
        <v>14580</v>
      </c>
      <c r="D31" s="14"/>
      <c r="E31" s="14">
        <v>19798</v>
      </c>
      <c r="F31" s="11"/>
      <c r="G31" s="15">
        <f t="shared" ref="G31" si="8">(C31-E31)/E31</f>
        <v>-0.2635619759571674</v>
      </c>
      <c r="H31" s="11"/>
    </row>
    <row r="32" spans="1:8" ht="16.5" x14ac:dyDescent="0.45">
      <c r="A32" s="11" t="s">
        <v>42</v>
      </c>
      <c r="B32" s="11"/>
      <c r="C32" s="14">
        <v>11948</v>
      </c>
      <c r="D32" s="14"/>
      <c r="E32" s="14">
        <v>24968</v>
      </c>
      <c r="F32" s="11"/>
      <c r="G32" s="15">
        <f>(C32-E32)/E32</f>
        <v>-0.52146747837231655</v>
      </c>
      <c r="H32" s="11"/>
    </row>
    <row r="33" spans="1:8" ht="16.5" x14ac:dyDescent="0.45">
      <c r="A33" s="14" t="s">
        <v>63</v>
      </c>
      <c r="B33" s="11"/>
      <c r="C33" s="14">
        <v>11526</v>
      </c>
      <c r="D33" s="14"/>
      <c r="E33" s="14">
        <v>22092</v>
      </c>
      <c r="F33" s="11"/>
      <c r="G33" s="15">
        <f>(C33-E33)/E33</f>
        <v>-0.47827267789244976</v>
      </c>
      <c r="H33" s="11"/>
    </row>
    <row r="34" spans="1:8" ht="16.5" x14ac:dyDescent="0.45">
      <c r="A34" s="14" t="s">
        <v>56</v>
      </c>
      <c r="B34" s="11"/>
      <c r="C34" s="14">
        <v>7829</v>
      </c>
      <c r="D34" s="14"/>
      <c r="E34" s="14">
        <v>6637</v>
      </c>
      <c r="F34" s="11"/>
      <c r="G34" s="15">
        <f t="shared" ref="G34" si="9">(C34-E34)/E34</f>
        <v>0.17959921651348501</v>
      </c>
      <c r="H34" s="11"/>
    </row>
    <row r="35" spans="1:8" ht="16.5" x14ac:dyDescent="0.45">
      <c r="A35" s="11" t="s">
        <v>52</v>
      </c>
      <c r="B35" s="11"/>
      <c r="C35" s="14">
        <v>6828</v>
      </c>
      <c r="D35" s="14"/>
      <c r="E35" s="14">
        <v>3691</v>
      </c>
      <c r="F35" s="11"/>
      <c r="G35" s="15">
        <f>(C35-E35)/E35</f>
        <v>0.84990517474939042</v>
      </c>
      <c r="H35" s="11"/>
    </row>
    <row r="36" spans="1:8" ht="16.5" x14ac:dyDescent="0.45">
      <c r="A36" s="14" t="s">
        <v>72</v>
      </c>
      <c r="B36" s="11"/>
      <c r="C36" s="14">
        <v>3717</v>
      </c>
      <c r="D36" s="14"/>
      <c r="E36" s="14">
        <v>3900</v>
      </c>
      <c r="F36" s="11"/>
      <c r="G36" s="15">
        <f t="shared" ref="G36" si="10">(C36-E36)/E36</f>
        <v>-4.6923076923076922E-2</v>
      </c>
      <c r="H36" s="11"/>
    </row>
    <row r="37" spans="1:8" ht="16.5" x14ac:dyDescent="0.45">
      <c r="A37" s="11" t="s">
        <v>51</v>
      </c>
      <c r="B37" s="11"/>
      <c r="C37" s="14">
        <v>3094</v>
      </c>
      <c r="D37" s="14"/>
      <c r="E37" s="14">
        <v>6596</v>
      </c>
      <c r="F37" s="11"/>
      <c r="G37" s="15">
        <f>(C37-E37)/E37</f>
        <v>-0.53092783505154639</v>
      </c>
      <c r="H37" s="11"/>
    </row>
    <row r="38" spans="1:8" ht="16.5" x14ac:dyDescent="0.45">
      <c r="A38" s="11" t="s">
        <v>78</v>
      </c>
      <c r="B38" s="11"/>
      <c r="C38" s="14">
        <v>1947</v>
      </c>
      <c r="D38" s="14"/>
      <c r="E38" s="14">
        <v>23762</v>
      </c>
      <c r="F38" s="11"/>
      <c r="G38" s="15">
        <f t="shared" si="6"/>
        <v>-0.91806245265550035</v>
      </c>
      <c r="H38" s="11"/>
    </row>
    <row r="39" spans="1:8" ht="16.5" x14ac:dyDescent="0.45">
      <c r="A39" s="11" t="s">
        <v>58</v>
      </c>
      <c r="B39" s="11"/>
      <c r="C39" s="14">
        <f>250+2142+418+2121+2885+1529+1255+325+299+1986+2712+82+424+1321+5599+260+1822+292+176+519+1691+590+54</f>
        <v>28752</v>
      </c>
      <c r="D39" s="14"/>
      <c r="E39" s="14">
        <f>300+2050+2463+2405+401+531+2394+685+2649+2923+1892+1987+904+1139+942+17954+1231+630+344+1032+931+1267+10033+3905+3901</f>
        <v>64893</v>
      </c>
      <c r="F39" s="11"/>
      <c r="G39" s="15">
        <f t="shared" ref="G39:G40" si="11">(C39-E39)/E39</f>
        <v>-0.55693218066663586</v>
      </c>
      <c r="H39" s="11"/>
    </row>
    <row r="40" spans="1:8" ht="17" thickBot="1" x14ac:dyDescent="0.5">
      <c r="A40" s="12" t="s">
        <v>12</v>
      </c>
      <c r="B40" s="11"/>
      <c r="C40" s="16">
        <f>SUM(C5:C39)</f>
        <v>4796399</v>
      </c>
      <c r="D40" s="11"/>
      <c r="E40" s="16">
        <f>SUM(E5:E39)</f>
        <v>5428689</v>
      </c>
      <c r="F40" s="11"/>
      <c r="G40" s="17">
        <f t="shared" si="11"/>
        <v>-0.11647195114695279</v>
      </c>
      <c r="H40" s="11"/>
    </row>
    <row r="41" spans="1:8" ht="17" thickTop="1" x14ac:dyDescent="0.45">
      <c r="A41" s="11"/>
      <c r="B41" s="11"/>
      <c r="C41" s="27"/>
      <c r="D41" s="11"/>
      <c r="E41" s="14"/>
      <c r="F41" s="11"/>
      <c r="G41" s="28"/>
      <c r="H41" s="11"/>
    </row>
    <row r="42" spans="1:8" ht="16.5" x14ac:dyDescent="0.45">
      <c r="A42" s="11" t="s">
        <v>86</v>
      </c>
      <c r="B42" s="11"/>
      <c r="C42" s="11"/>
      <c r="D42" s="11"/>
      <c r="E42" s="11"/>
      <c r="F42" s="11"/>
      <c r="G42" s="11"/>
      <c r="H42" s="11"/>
    </row>
    <row r="43" spans="1:8" ht="16.5" x14ac:dyDescent="0.45">
      <c r="A43" s="11" t="s">
        <v>87</v>
      </c>
      <c r="B43" s="11"/>
      <c r="C43" s="11"/>
      <c r="D43" s="11"/>
      <c r="E43" s="11"/>
      <c r="F43" s="11"/>
      <c r="G43" s="11"/>
      <c r="H43" s="11"/>
    </row>
    <row r="44" spans="1:8" ht="16.5" x14ac:dyDescent="0.45">
      <c r="A44" s="11" t="s">
        <v>89</v>
      </c>
      <c r="B44" s="11"/>
      <c r="C44" s="11"/>
      <c r="D44" s="11"/>
      <c r="E44" s="11"/>
      <c r="F44" s="11"/>
      <c r="G44" s="11"/>
      <c r="H44" s="11"/>
    </row>
    <row r="45" spans="1:8" ht="16.5" x14ac:dyDescent="0.45">
      <c r="A45" s="11" t="s">
        <v>88</v>
      </c>
      <c r="B45" s="11"/>
      <c r="C45" s="11"/>
      <c r="D45" s="11"/>
      <c r="E45" s="11"/>
      <c r="F45" s="11"/>
      <c r="G45" s="11"/>
      <c r="H45" s="11"/>
    </row>
    <row r="46" spans="1:8" ht="16.5" x14ac:dyDescent="0.45">
      <c r="A46" s="11"/>
      <c r="B46" s="11"/>
      <c r="C46" s="11"/>
      <c r="D46" s="11"/>
      <c r="E46" s="11"/>
      <c r="F46" s="11"/>
      <c r="G46" s="11"/>
      <c r="H46" s="11"/>
    </row>
    <row r="47" spans="1:8" ht="16.5" x14ac:dyDescent="0.45">
      <c r="A47" s="11" t="s">
        <v>68</v>
      </c>
      <c r="B47" s="11"/>
      <c r="C47" s="11"/>
      <c r="D47" s="11"/>
      <c r="E47" s="11"/>
      <c r="F47" s="11"/>
      <c r="G47" s="11"/>
      <c r="H47" s="11"/>
    </row>
    <row r="48" spans="1:8" ht="16.5" x14ac:dyDescent="0.45">
      <c r="A48" s="11"/>
      <c r="B48" s="11"/>
      <c r="C48" s="11"/>
      <c r="D48" s="11"/>
      <c r="E48" s="11"/>
      <c r="F48" s="11"/>
      <c r="G48" s="11"/>
      <c r="H48" s="11"/>
    </row>
    <row r="49" spans="1:8" ht="16.5" x14ac:dyDescent="0.45">
      <c r="A49" s="11" t="s">
        <v>54</v>
      </c>
      <c r="B49" s="11"/>
      <c r="C49" s="11"/>
      <c r="D49" s="11"/>
      <c r="E49" s="11"/>
      <c r="F49" s="11"/>
      <c r="G49" s="11"/>
      <c r="H49" s="11"/>
    </row>
    <row r="50" spans="1:8" ht="16.5" x14ac:dyDescent="0.45">
      <c r="A50" s="11"/>
      <c r="B50" s="11"/>
      <c r="C50" s="11"/>
      <c r="D50" s="11"/>
      <c r="E50" s="11"/>
      <c r="F50" s="11"/>
      <c r="G50" s="11"/>
      <c r="H50" s="11"/>
    </row>
    <row r="51" spans="1:8" ht="16.5" x14ac:dyDescent="0.45">
      <c r="A51" s="11" t="s">
        <v>55</v>
      </c>
      <c r="B51" s="11"/>
      <c r="C51" s="11"/>
      <c r="D51" s="11"/>
      <c r="E51" s="11"/>
      <c r="F51" s="11"/>
      <c r="G51" s="11"/>
      <c r="H51" s="11"/>
    </row>
    <row r="52" spans="1:8" ht="17.5" x14ac:dyDescent="0.45">
      <c r="A52" s="24"/>
      <c r="B52" s="24"/>
      <c r="C52" s="24"/>
      <c r="D52" s="24"/>
      <c r="E52" s="24"/>
      <c r="F52" s="24"/>
      <c r="G52" s="24"/>
      <c r="H52" s="24"/>
    </row>
    <row r="53" spans="1:8" x14ac:dyDescent="0.35">
      <c r="A53" s="8"/>
      <c r="B53" s="8"/>
      <c r="C53" s="8"/>
      <c r="D53" s="8"/>
      <c r="E53" s="8"/>
      <c r="F53" s="8"/>
      <c r="G53" s="8"/>
    </row>
  </sheetData>
  <pageMargins left="0.7" right="0.7" top="0.75" bottom="0.75" header="0.3" footer="0.3"/>
  <pageSetup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Dairy Dom Imp Custom</vt:lpstr>
      <vt:lpstr>Dairy Export</vt:lpstr>
      <vt:lpstr>Beef Dom Import</vt:lpstr>
      <vt:lpstr>Beef Export</vt:lpstr>
      <vt:lpstr>Beef Custom</vt:lpstr>
      <vt:lpstr>'Beef Custom'!Print_Area</vt:lpstr>
      <vt:lpstr>'Dairy Dom Imp Custom'!Print_Area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Craig</dc:creator>
  <cp:lastModifiedBy>Donna Craig</cp:lastModifiedBy>
  <cp:lastPrinted>2026-02-28T20:45:37Z</cp:lastPrinted>
  <dcterms:created xsi:type="dcterms:W3CDTF">2013-02-24T23:12:07Z</dcterms:created>
  <dcterms:modified xsi:type="dcterms:W3CDTF">2026-07-24T21:21:52Z</dcterms:modified>
</cp:coreProperties>
</file>